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7545" windowHeight="4770" tabRatio="629" activeTab="9"/>
  </bookViews>
  <sheets>
    <sheet name="Saisie Classe" sheetId="26" r:id="rId1"/>
    <sheet name="Saisie Ordres" sheetId="4" r:id="rId2"/>
    <sheet name="Ordres Offre" sheetId="24" r:id="rId3"/>
    <sheet name="Offre" sheetId="21" r:id="rId4"/>
    <sheet name="Ordres Dde" sheetId="23" r:id="rId5"/>
    <sheet name="Demande" sheetId="22" r:id="rId6"/>
    <sheet name="O et D" sheetId="13" r:id="rId7"/>
    <sheet name="VAR" sheetId="19" r:id="rId8"/>
    <sheet name="polycop" sheetId="20" r:id="rId9"/>
    <sheet name="Calculs" sheetId="1" r:id="rId10"/>
  </sheets>
  <calcPr calcId="145621"/>
</workbook>
</file>

<file path=xl/calcChain.xml><?xml version="1.0" encoding="utf-8"?>
<calcChain xmlns="http://schemas.openxmlformats.org/spreadsheetml/2006/main">
  <c r="B1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2" i="1"/>
  <c r="AR1" i="1" l="1"/>
  <c r="AQ1" i="1"/>
  <c r="I39" i="1" l="1"/>
  <c r="AA41" i="1" l="1"/>
  <c r="W41" i="1"/>
  <c r="X21" i="1" s="1"/>
  <c r="W40" i="1"/>
  <c r="Y21" i="1" s="1"/>
  <c r="W39" i="1"/>
  <c r="X20" i="1" s="1"/>
  <c r="W38" i="1"/>
  <c r="Y20" i="1" s="1"/>
  <c r="W37" i="1"/>
  <c r="X19" i="1" s="1"/>
  <c r="W36" i="1"/>
  <c r="Y19" i="1" s="1"/>
  <c r="W35" i="1"/>
  <c r="X18" i="1" s="1"/>
  <c r="W34" i="1"/>
  <c r="Y18" i="1" s="1"/>
  <c r="W33" i="1"/>
  <c r="X17" i="1" s="1"/>
  <c r="W32" i="1"/>
  <c r="Y17" i="1" s="1"/>
  <c r="W31" i="1"/>
  <c r="X16" i="1" s="1"/>
  <c r="W30" i="1"/>
  <c r="Y16" i="1" s="1"/>
  <c r="W29" i="1"/>
  <c r="X15" i="1" s="1"/>
  <c r="W28" i="1"/>
  <c r="Y15" i="1" s="1"/>
  <c r="W27" i="1"/>
  <c r="X14" i="1" s="1"/>
  <c r="W26" i="1"/>
  <c r="Y14" i="1" s="1"/>
  <c r="W25" i="1"/>
  <c r="X13" i="1" s="1"/>
  <c r="W24" i="1"/>
  <c r="Y13" i="1" s="1"/>
  <c r="W23" i="1"/>
  <c r="X12" i="1" s="1"/>
  <c r="W22" i="1"/>
  <c r="Y12" i="1" s="1"/>
  <c r="W21" i="1"/>
  <c r="X11" i="1" s="1"/>
  <c r="W20" i="1"/>
  <c r="Y11" i="1" s="1"/>
  <c r="W19" i="1"/>
  <c r="X10" i="1" s="1"/>
  <c r="W18" i="1"/>
  <c r="Y10" i="1" s="1"/>
  <c r="W17" i="1"/>
  <c r="X9" i="1" s="1"/>
  <c r="W16" i="1"/>
  <c r="Y9" i="1" s="1"/>
  <c r="W15" i="1"/>
  <c r="X8" i="1" s="1"/>
  <c r="W14" i="1"/>
  <c r="Y8" i="1" s="1"/>
  <c r="W13" i="1"/>
  <c r="X7" i="1" s="1"/>
  <c r="W12" i="1"/>
  <c r="Y7" i="1" s="1"/>
  <c r="W11" i="1"/>
  <c r="X6" i="1" s="1"/>
  <c r="W10" i="1"/>
  <c r="Y6" i="1" s="1"/>
  <c r="W9" i="1"/>
  <c r="X5" i="1" s="1"/>
  <c r="W8" i="1"/>
  <c r="Y5" i="1" s="1"/>
  <c r="W7" i="1"/>
  <c r="X4" i="1" s="1"/>
  <c r="W6" i="1"/>
  <c r="Y4" i="1" s="1"/>
  <c r="W5" i="1"/>
  <c r="X3" i="1" s="1"/>
  <c r="W4" i="1"/>
  <c r="Y3" i="1" s="1"/>
  <c r="W3" i="1"/>
  <c r="X2" i="1" s="1"/>
  <c r="W2" i="1"/>
  <c r="Y2" i="1" s="1"/>
  <c r="K3" i="1"/>
  <c r="K4" i="1"/>
  <c r="K5" i="1"/>
  <c r="K6" i="1"/>
  <c r="M4" i="1" s="1"/>
  <c r="K7" i="1"/>
  <c r="K8" i="1"/>
  <c r="K9" i="1"/>
  <c r="K10" i="1"/>
  <c r="M6" i="1" s="1"/>
  <c r="K11" i="1"/>
  <c r="K12" i="1"/>
  <c r="K13" i="1"/>
  <c r="K14" i="1"/>
  <c r="M8" i="1" s="1"/>
  <c r="K15" i="1"/>
  <c r="K16" i="1"/>
  <c r="K17" i="1"/>
  <c r="K18" i="1"/>
  <c r="M10" i="1" s="1"/>
  <c r="K19" i="1"/>
  <c r="K20" i="1"/>
  <c r="K21" i="1"/>
  <c r="K22" i="1"/>
  <c r="M12" i="1" s="1"/>
  <c r="K23" i="1"/>
  <c r="K24" i="1"/>
  <c r="K25" i="1"/>
  <c r="K26" i="1"/>
  <c r="M14" i="1" s="1"/>
  <c r="K27" i="1"/>
  <c r="K28" i="1"/>
  <c r="K29" i="1"/>
  <c r="K30" i="1"/>
  <c r="M16" i="1" s="1"/>
  <c r="K31" i="1"/>
  <c r="K32" i="1"/>
  <c r="K33" i="1"/>
  <c r="K34" i="1"/>
  <c r="M18" i="1" s="1"/>
  <c r="K35" i="1"/>
  <c r="K36" i="1"/>
  <c r="K37" i="1"/>
  <c r="K38" i="1"/>
  <c r="M20" i="1" s="1"/>
  <c r="K39" i="1"/>
  <c r="K40" i="1"/>
  <c r="K41" i="1"/>
  <c r="K2" i="1"/>
  <c r="M2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2" i="1"/>
  <c r="I41" i="1"/>
  <c r="H1" i="1" l="1"/>
  <c r="D33" i="1" s="1"/>
  <c r="Z2" i="1"/>
  <c r="Z6" i="1"/>
  <c r="Z16" i="1"/>
  <c r="Z3" i="1"/>
  <c r="Z5" i="1"/>
  <c r="Z7" i="1"/>
  <c r="Z9" i="1"/>
  <c r="Z11" i="1"/>
  <c r="Z13" i="1"/>
  <c r="Z15" i="1"/>
  <c r="Z17" i="1"/>
  <c r="Z19" i="1"/>
  <c r="Z21" i="1"/>
  <c r="Z4" i="1"/>
  <c r="Z8" i="1"/>
  <c r="Z10" i="1"/>
  <c r="Z12" i="1"/>
  <c r="Z14" i="1"/>
  <c r="Z18" i="1"/>
  <c r="Z20" i="1"/>
  <c r="M21" i="1"/>
  <c r="M19" i="1"/>
  <c r="M17" i="1"/>
  <c r="M15" i="1"/>
  <c r="M13" i="1"/>
  <c r="M11" i="1"/>
  <c r="M9" i="1"/>
  <c r="M7" i="1"/>
  <c r="M5" i="1"/>
  <c r="M3" i="1"/>
  <c r="L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AA21" i="1" l="1"/>
  <c r="AA18" i="1"/>
  <c r="AA13" i="1"/>
  <c r="AA12" i="1"/>
  <c r="AA17" i="1"/>
  <c r="AA14" i="1"/>
  <c r="AA15" i="1"/>
  <c r="AA19" i="1"/>
  <c r="AA11" i="1"/>
  <c r="AA16" i="1"/>
  <c r="N8" i="1"/>
  <c r="N20" i="1"/>
  <c r="N9" i="1"/>
  <c r="N13" i="1"/>
  <c r="N6" i="1"/>
  <c r="N14" i="1"/>
  <c r="N18" i="1"/>
  <c r="N3" i="1"/>
  <c r="N7" i="1"/>
  <c r="N11" i="1"/>
  <c r="N15" i="1"/>
  <c r="N19" i="1"/>
  <c r="N12" i="1"/>
  <c r="N21" i="1"/>
  <c r="N4" i="1"/>
  <c r="N16" i="1"/>
  <c r="N5" i="1"/>
  <c r="N17" i="1"/>
  <c r="N10" i="1"/>
  <c r="N2" i="1"/>
  <c r="AA5" i="1"/>
  <c r="AA9" i="1"/>
  <c r="AA3" i="1"/>
  <c r="AA7" i="1"/>
  <c r="AA6" i="1"/>
  <c r="AA20" i="1"/>
  <c r="AA4" i="1"/>
  <c r="AA8" i="1"/>
  <c r="AA2" i="1"/>
  <c r="AA10" i="1"/>
  <c r="D31" i="1"/>
  <c r="D32" i="1"/>
  <c r="D19" i="1"/>
  <c r="C36" i="4" s="1"/>
  <c r="D30" i="1"/>
  <c r="D8" i="1"/>
  <c r="F2" i="1"/>
  <c r="H2" i="4" s="1"/>
  <c r="D15" i="1"/>
  <c r="D7" i="1"/>
  <c r="D20" i="1"/>
  <c r="C38" i="4" s="1"/>
  <c r="D12" i="1"/>
  <c r="D4" i="1"/>
  <c r="D11" i="1"/>
  <c r="D3" i="1"/>
  <c r="D16" i="1"/>
  <c r="D26" i="1"/>
  <c r="D22" i="1"/>
  <c r="F6" i="1"/>
  <c r="H10" i="4" s="1"/>
  <c r="F10" i="1"/>
  <c r="H18" i="4" s="1"/>
  <c r="F14" i="1"/>
  <c r="H26" i="4" s="1"/>
  <c r="F18" i="1"/>
  <c r="H34" i="4" s="1"/>
  <c r="D29" i="1"/>
  <c r="D25" i="1"/>
  <c r="F3" i="1"/>
  <c r="H4" i="4" s="1"/>
  <c r="F7" i="1"/>
  <c r="H12" i="4" s="1"/>
  <c r="F11" i="1"/>
  <c r="H20" i="4" s="1"/>
  <c r="F15" i="1"/>
  <c r="H28" i="4" s="1"/>
  <c r="F19" i="1"/>
  <c r="H36" i="4" s="1"/>
  <c r="D28" i="1"/>
  <c r="D24" i="1"/>
  <c r="F4" i="1"/>
  <c r="H6" i="4" s="1"/>
  <c r="F8" i="1"/>
  <c r="H14" i="4" s="1"/>
  <c r="F12" i="1"/>
  <c r="H22" i="4" s="1"/>
  <c r="F16" i="1"/>
  <c r="H30" i="4" s="1"/>
  <c r="F20" i="1"/>
  <c r="H38" i="4" s="1"/>
  <c r="D27" i="1"/>
  <c r="D23" i="1"/>
  <c r="F5" i="1"/>
  <c r="H8" i="4" s="1"/>
  <c r="F9" i="1"/>
  <c r="H16" i="4" s="1"/>
  <c r="F13" i="1"/>
  <c r="H24" i="4" s="1"/>
  <c r="F17" i="1"/>
  <c r="H32" i="4" s="1"/>
  <c r="F21" i="1"/>
  <c r="H40" i="4" s="1"/>
  <c r="D18" i="1"/>
  <c r="C34" i="4" s="1"/>
  <c r="D14" i="1"/>
  <c r="D10" i="1"/>
  <c r="D6" i="1"/>
  <c r="D2" i="1"/>
  <c r="D21" i="1"/>
  <c r="C40" i="4" s="1"/>
  <c r="D17" i="1"/>
  <c r="C32" i="4" s="1"/>
  <c r="D13" i="1"/>
  <c r="D9" i="1"/>
  <c r="D5" i="1"/>
  <c r="C30" i="4" l="1"/>
  <c r="C22" i="4"/>
  <c r="C24" i="4"/>
  <c r="C10" i="4"/>
  <c r="C4" i="4"/>
  <c r="C18" i="4"/>
  <c r="C20" i="4"/>
  <c r="C12" i="4"/>
  <c r="C6" i="4"/>
  <c r="C28" i="4"/>
  <c r="C8" i="4"/>
  <c r="C26" i="4"/>
  <c r="C16" i="4"/>
  <c r="C2" i="4"/>
  <c r="C14" i="4"/>
  <c r="O19" i="1"/>
  <c r="O21" i="1"/>
  <c r="O12" i="1"/>
  <c r="O17" i="1"/>
  <c r="O15" i="1"/>
  <c r="O11" i="1"/>
  <c r="O16" i="1"/>
  <c r="O14" i="1"/>
  <c r="O10" i="1"/>
  <c r="O6" i="1"/>
  <c r="O4" i="1"/>
  <c r="O3" i="1"/>
  <c r="O8" i="1"/>
  <c r="AB19" i="1"/>
  <c r="AS19" i="1" s="1"/>
  <c r="BM7" i="1" s="1"/>
  <c r="S2" i="24" s="1"/>
  <c r="AB5" i="1"/>
  <c r="AB11" i="1"/>
  <c r="AB17" i="1"/>
  <c r="AB10" i="1"/>
  <c r="AB18" i="1"/>
  <c r="AS18" i="1" s="1"/>
  <c r="BL7" i="1" s="1"/>
  <c r="R2" i="24" s="1"/>
  <c r="AB3" i="1"/>
  <c r="AB9" i="1"/>
  <c r="AB15" i="1"/>
  <c r="AB4" i="1"/>
  <c r="AB6" i="1"/>
  <c r="AB16" i="1"/>
  <c r="AB21" i="1"/>
  <c r="AS21" i="1" s="1"/>
  <c r="BO7" i="1" s="1"/>
  <c r="U2" i="24" s="1"/>
  <c r="AB7" i="1"/>
  <c r="AB13" i="1"/>
  <c r="AB2" i="1"/>
  <c r="AB14" i="1"/>
  <c r="AB8" i="1"/>
  <c r="AB12" i="1"/>
  <c r="AB20" i="1"/>
  <c r="AS20" i="1" s="1"/>
  <c r="BN7" i="1" s="1"/>
  <c r="T2" i="24" s="1"/>
  <c r="O18" i="1"/>
  <c r="O2" i="1"/>
  <c r="O7" i="1"/>
  <c r="O13" i="1"/>
  <c r="O20" i="1"/>
  <c r="O9" i="1"/>
  <c r="O5" i="1"/>
  <c r="AC16" i="1" l="1"/>
  <c r="AF16" i="1" s="1"/>
  <c r="AL16" i="1" s="1"/>
  <c r="AS16" i="1"/>
  <c r="BJ7" i="1" s="1"/>
  <c r="P2" i="24" s="1"/>
  <c r="AC17" i="1"/>
  <c r="AF17" i="1" s="1"/>
  <c r="AL17" i="1" s="1"/>
  <c r="AS17" i="1"/>
  <c r="BK7" i="1" s="1"/>
  <c r="Q2" i="24" s="1"/>
  <c r="AC14" i="1"/>
  <c r="AT14" i="1" s="1"/>
  <c r="BH8" i="1" s="1"/>
  <c r="N3" i="24" s="1"/>
  <c r="AS14" i="1"/>
  <c r="BH7" i="1" s="1"/>
  <c r="N2" i="24" s="1"/>
  <c r="AC15" i="1"/>
  <c r="AT15" i="1" s="1"/>
  <c r="BI8" i="1" s="1"/>
  <c r="O3" i="24" s="1"/>
  <c r="AS15" i="1"/>
  <c r="BI7" i="1" s="1"/>
  <c r="O2" i="24" s="1"/>
  <c r="AC12" i="1"/>
  <c r="AT12" i="1" s="1"/>
  <c r="BF8" i="1" s="1"/>
  <c r="L3" i="24" s="1"/>
  <c r="AS12" i="1"/>
  <c r="BF7" i="1" s="1"/>
  <c r="L2" i="24" s="1"/>
  <c r="AC13" i="1"/>
  <c r="AF13" i="1" s="1"/>
  <c r="AL13" i="1" s="1"/>
  <c r="AS13" i="1"/>
  <c r="BG7" i="1" s="1"/>
  <c r="M2" i="24" s="1"/>
  <c r="AF14" i="1"/>
  <c r="AL14" i="1" s="1"/>
  <c r="AC10" i="1"/>
  <c r="AS10" i="1"/>
  <c r="BD7" i="1" s="1"/>
  <c r="J2" i="24" s="1"/>
  <c r="AC9" i="1"/>
  <c r="AS9" i="1"/>
  <c r="BC7" i="1" s="1"/>
  <c r="I2" i="24" s="1"/>
  <c r="AC6" i="1"/>
  <c r="AS6" i="1"/>
  <c r="AZ7" i="1" s="1"/>
  <c r="F2" i="24" s="1"/>
  <c r="AC11" i="1"/>
  <c r="AS11" i="1"/>
  <c r="BE7" i="1" s="1"/>
  <c r="K2" i="24" s="1"/>
  <c r="AC8" i="1"/>
  <c r="AS8" i="1"/>
  <c r="BB7" i="1" s="1"/>
  <c r="H2" i="24" s="1"/>
  <c r="AC7" i="1"/>
  <c r="AS7" i="1"/>
  <c r="BA7" i="1" s="1"/>
  <c r="G2" i="24" s="1"/>
  <c r="AC4" i="1"/>
  <c r="AS4" i="1"/>
  <c r="AX7" i="1" s="1"/>
  <c r="D2" i="24" s="1"/>
  <c r="AC5" i="1"/>
  <c r="AS5" i="1"/>
  <c r="AY7" i="1" s="1"/>
  <c r="E2" i="24" s="1"/>
  <c r="AF15" i="1"/>
  <c r="AL15" i="1" s="1"/>
  <c r="AC2" i="1"/>
  <c r="AS2" i="1"/>
  <c r="AV7" i="1" s="1"/>
  <c r="B2" i="24" s="1"/>
  <c r="AC3" i="1"/>
  <c r="AS3" i="1"/>
  <c r="AW7" i="1" s="1"/>
  <c r="C2" i="24" s="1"/>
  <c r="P2" i="1"/>
  <c r="P7" i="1"/>
  <c r="AC18" i="1"/>
  <c r="AD18" i="1"/>
  <c r="AU18" i="1" s="1"/>
  <c r="BL9" i="1" s="1"/>
  <c r="R4" i="24" s="1"/>
  <c r="AD21" i="1"/>
  <c r="AU21" i="1" s="1"/>
  <c r="BO9" i="1" s="1"/>
  <c r="U4" i="24" s="1"/>
  <c r="AC21" i="1"/>
  <c r="AD19" i="1"/>
  <c r="AU19" i="1" s="1"/>
  <c r="BM9" i="1" s="1"/>
  <c r="S4" i="24" s="1"/>
  <c r="AC19" i="1"/>
  <c r="AD20" i="1"/>
  <c r="AU20" i="1" s="1"/>
  <c r="BN9" i="1" s="1"/>
  <c r="T4" i="24" s="1"/>
  <c r="AC20" i="1"/>
  <c r="P6" i="1"/>
  <c r="P11" i="1"/>
  <c r="AP11" i="1" s="1"/>
  <c r="BE2" i="1" s="1"/>
  <c r="K2" i="23" s="1"/>
  <c r="P9" i="1"/>
  <c r="P4" i="1"/>
  <c r="P20" i="1"/>
  <c r="AP20" i="1" s="1"/>
  <c r="BN2" i="1" s="1"/>
  <c r="T2" i="23" s="1"/>
  <c r="P13" i="1"/>
  <c r="AP13" i="1" s="1"/>
  <c r="BG2" i="1" s="1"/>
  <c r="M2" i="23" s="1"/>
  <c r="P16" i="1"/>
  <c r="AP16" i="1" s="1"/>
  <c r="BJ2" i="1" s="1"/>
  <c r="P2" i="23" s="1"/>
  <c r="P21" i="1"/>
  <c r="AP21" i="1" s="1"/>
  <c r="BO2" i="1" s="1"/>
  <c r="U2" i="23" s="1"/>
  <c r="P3" i="1"/>
  <c r="P19" i="1"/>
  <c r="AP19" i="1" s="1"/>
  <c r="BM2" i="1" s="1"/>
  <c r="S2" i="23" s="1"/>
  <c r="P14" i="1"/>
  <c r="AP14" i="1" s="1"/>
  <c r="BH2" i="1" s="1"/>
  <c r="N2" i="23" s="1"/>
  <c r="P12" i="1"/>
  <c r="AP12" i="1" s="1"/>
  <c r="BF2" i="1" s="1"/>
  <c r="L2" i="23" s="1"/>
  <c r="P17" i="1"/>
  <c r="AP17" i="1" s="1"/>
  <c r="BK2" i="1" s="1"/>
  <c r="Q2" i="23" s="1"/>
  <c r="P18" i="1"/>
  <c r="AP18" i="1" s="1"/>
  <c r="BL2" i="1" s="1"/>
  <c r="R2" i="23" s="1"/>
  <c r="P15" i="1"/>
  <c r="AP15" i="1" s="1"/>
  <c r="BI2" i="1" s="1"/>
  <c r="O2" i="23" s="1"/>
  <c r="P8" i="1"/>
  <c r="P5" i="1"/>
  <c r="P10" i="1"/>
  <c r="AD14" i="1"/>
  <c r="AU14" i="1" s="1"/>
  <c r="BH9" i="1" s="1"/>
  <c r="N4" i="24" s="1"/>
  <c r="AD4" i="1"/>
  <c r="AU4" i="1" s="1"/>
  <c r="AX9" i="1" s="1"/>
  <c r="D4" i="24" s="1"/>
  <c r="AD15" i="1"/>
  <c r="AU15" i="1" s="1"/>
  <c r="BI9" i="1" s="1"/>
  <c r="O4" i="24" s="1"/>
  <c r="AD10" i="1"/>
  <c r="AU10" i="1" s="1"/>
  <c r="BD9" i="1" s="1"/>
  <c r="J4" i="24" s="1"/>
  <c r="AD12" i="1"/>
  <c r="AU12" i="1" s="1"/>
  <c r="BF9" i="1" s="1"/>
  <c r="L4" i="24" s="1"/>
  <c r="AD2" i="1"/>
  <c r="AU2" i="1" s="1"/>
  <c r="AV9" i="1" s="1"/>
  <c r="B4" i="24" s="1"/>
  <c r="B6" i="24" s="1"/>
  <c r="AD3" i="1"/>
  <c r="AU3" i="1" s="1"/>
  <c r="AW9" i="1" s="1"/>
  <c r="C4" i="24" s="1"/>
  <c r="C6" i="24" s="1"/>
  <c r="D6" i="24" s="1"/>
  <c r="E6" i="24" s="1"/>
  <c r="AD6" i="1"/>
  <c r="AU6" i="1" s="1"/>
  <c r="AZ9" i="1" s="1"/>
  <c r="F4" i="24" s="1"/>
  <c r="AD11" i="1"/>
  <c r="AU11" i="1" s="1"/>
  <c r="BE9" i="1" s="1"/>
  <c r="K4" i="24" s="1"/>
  <c r="AD13" i="1"/>
  <c r="AU13" i="1" s="1"/>
  <c r="BG9" i="1" s="1"/>
  <c r="M4" i="24" s="1"/>
  <c r="AD16" i="1"/>
  <c r="AU16" i="1" s="1"/>
  <c r="BJ9" i="1" s="1"/>
  <c r="P4" i="24" s="1"/>
  <c r="AD7" i="1"/>
  <c r="AU7" i="1" s="1"/>
  <c r="BA9" i="1" s="1"/>
  <c r="G4" i="24" s="1"/>
  <c r="AD9" i="1"/>
  <c r="AU9" i="1" s="1"/>
  <c r="BC9" i="1" s="1"/>
  <c r="I4" i="24" s="1"/>
  <c r="AD5" i="1"/>
  <c r="AU5" i="1" s="1"/>
  <c r="AY9" i="1" s="1"/>
  <c r="E4" i="24" s="1"/>
  <c r="AD17" i="1"/>
  <c r="AU17" i="1" s="1"/>
  <c r="BK9" i="1" s="1"/>
  <c r="Q4" i="24" s="1"/>
  <c r="AD8" i="1"/>
  <c r="AU8" i="1" s="1"/>
  <c r="BB9" i="1" s="1"/>
  <c r="H4" i="24" s="1"/>
  <c r="F6" i="24" l="1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Q6" i="24" s="1"/>
  <c r="R6" i="24" s="1"/>
  <c r="S6" i="24" s="1"/>
  <c r="T6" i="24" s="1"/>
  <c r="U6" i="24" s="1"/>
  <c r="AT16" i="1"/>
  <c r="BJ8" i="1" s="1"/>
  <c r="P3" i="24" s="1"/>
  <c r="AF12" i="1"/>
  <c r="AL12" i="1" s="1"/>
  <c r="AT13" i="1"/>
  <c r="BG8" i="1" s="1"/>
  <c r="M3" i="24" s="1"/>
  <c r="AT17" i="1"/>
  <c r="BK8" i="1" s="1"/>
  <c r="Q3" i="24" s="1"/>
  <c r="AF21" i="1"/>
  <c r="AL21" i="1" s="1"/>
  <c r="AT21" i="1"/>
  <c r="BO8" i="1" s="1"/>
  <c r="U3" i="24" s="1"/>
  <c r="AF2" i="1"/>
  <c r="AL2" i="1" s="1"/>
  <c r="AT2" i="1"/>
  <c r="AV8" i="1" s="1"/>
  <c r="B3" i="24" s="1"/>
  <c r="AF5" i="1"/>
  <c r="AL5" i="1" s="1"/>
  <c r="AT5" i="1"/>
  <c r="AY8" i="1" s="1"/>
  <c r="E3" i="24" s="1"/>
  <c r="AF7" i="1"/>
  <c r="AL7" i="1" s="1"/>
  <c r="AT7" i="1"/>
  <c r="BA8" i="1" s="1"/>
  <c r="G3" i="24" s="1"/>
  <c r="AF11" i="1"/>
  <c r="AL11" i="1" s="1"/>
  <c r="AT11" i="1"/>
  <c r="BE8" i="1" s="1"/>
  <c r="K3" i="24" s="1"/>
  <c r="AF19" i="1"/>
  <c r="AL19" i="1" s="1"/>
  <c r="AT19" i="1"/>
  <c r="AF18" i="1"/>
  <c r="AL18" i="1" s="1"/>
  <c r="AT18" i="1"/>
  <c r="BL8" i="1" s="1"/>
  <c r="R3" i="24" s="1"/>
  <c r="AF3" i="1"/>
  <c r="AL3" i="1" s="1"/>
  <c r="AT3" i="1"/>
  <c r="AW8" i="1" s="1"/>
  <c r="C3" i="24" s="1"/>
  <c r="AF4" i="1"/>
  <c r="AL4" i="1" s="1"/>
  <c r="AT4" i="1"/>
  <c r="AX8" i="1" s="1"/>
  <c r="D3" i="24" s="1"/>
  <c r="AF8" i="1"/>
  <c r="AL8" i="1" s="1"/>
  <c r="AT8" i="1"/>
  <c r="BB8" i="1" s="1"/>
  <c r="H3" i="24" s="1"/>
  <c r="AF6" i="1"/>
  <c r="AL6" i="1" s="1"/>
  <c r="AT6" i="1"/>
  <c r="AZ8" i="1" s="1"/>
  <c r="F3" i="24" s="1"/>
  <c r="AF9" i="1"/>
  <c r="AL9" i="1" s="1"/>
  <c r="AT9" i="1"/>
  <c r="BC8" i="1" s="1"/>
  <c r="I3" i="24" s="1"/>
  <c r="AF10" i="1"/>
  <c r="AL10" i="1" s="1"/>
  <c r="AT10" i="1"/>
  <c r="BD8" i="1" s="1"/>
  <c r="J3" i="24" s="1"/>
  <c r="AF20" i="1"/>
  <c r="AL20" i="1" s="1"/>
  <c r="AT20" i="1"/>
  <c r="AP5" i="1"/>
  <c r="AY2" i="1" s="1"/>
  <c r="E2" i="23" s="1"/>
  <c r="AP3" i="1"/>
  <c r="AW2" i="1" s="1"/>
  <c r="C2" i="23" s="1"/>
  <c r="R20" i="1"/>
  <c r="AR20" i="1" s="1"/>
  <c r="BN4" i="1" s="1"/>
  <c r="T4" i="23" s="1"/>
  <c r="AP6" i="1"/>
  <c r="AZ2" i="1" s="1"/>
  <c r="F2" i="23" s="1"/>
  <c r="AP8" i="1"/>
  <c r="BB2" i="1" s="1"/>
  <c r="H2" i="23" s="1"/>
  <c r="R21" i="1"/>
  <c r="AP4" i="1"/>
  <c r="AX2" i="1" s="1"/>
  <c r="D2" i="23" s="1"/>
  <c r="R16" i="1"/>
  <c r="AR16" i="1" s="1"/>
  <c r="BJ4" i="1" s="1"/>
  <c r="P4" i="23" s="1"/>
  <c r="AP9" i="1"/>
  <c r="BC2" i="1" s="1"/>
  <c r="I2" i="23" s="1"/>
  <c r="AP2" i="1"/>
  <c r="AV2" i="1" s="1"/>
  <c r="B2" i="23" s="1"/>
  <c r="AP10" i="1"/>
  <c r="BD2" i="1" s="1"/>
  <c r="J2" i="23" s="1"/>
  <c r="R18" i="1"/>
  <c r="AR18" i="1" s="1"/>
  <c r="BL4" i="1" s="1"/>
  <c r="R4" i="23" s="1"/>
  <c r="R19" i="1"/>
  <c r="AR19" i="1" s="1"/>
  <c r="BM4" i="1" s="1"/>
  <c r="S4" i="23" s="1"/>
  <c r="R17" i="1"/>
  <c r="AR17" i="1" s="1"/>
  <c r="BK4" i="1" s="1"/>
  <c r="Q4" i="23" s="1"/>
  <c r="AP7" i="1"/>
  <c r="BA2" i="1" s="1"/>
  <c r="G2" i="23" s="1"/>
  <c r="Q2" i="1"/>
  <c r="Q15" i="1"/>
  <c r="R15" i="1"/>
  <c r="AR15" i="1" s="1"/>
  <c r="BI4" i="1" s="1"/>
  <c r="O4" i="23" s="1"/>
  <c r="Q14" i="1"/>
  <c r="R14" i="1"/>
  <c r="AR14" i="1" s="1"/>
  <c r="BH4" i="1" s="1"/>
  <c r="N4" i="23" s="1"/>
  <c r="Q12" i="1"/>
  <c r="R12" i="1"/>
  <c r="AR12" i="1" s="1"/>
  <c r="BF4" i="1" s="1"/>
  <c r="L4" i="23" s="1"/>
  <c r="Q13" i="1"/>
  <c r="R13" i="1"/>
  <c r="AR13" i="1" s="1"/>
  <c r="BG4" i="1" s="1"/>
  <c r="M4" i="23" s="1"/>
  <c r="Q11" i="1"/>
  <c r="R11" i="1"/>
  <c r="AR11" i="1" s="1"/>
  <c r="BE4" i="1" s="1"/>
  <c r="K4" i="23" s="1"/>
  <c r="R10" i="1"/>
  <c r="AR10" i="1" s="1"/>
  <c r="BD4" i="1" s="1"/>
  <c r="J4" i="23" s="1"/>
  <c r="Q10" i="1"/>
  <c r="Q3" i="1"/>
  <c r="R3" i="1"/>
  <c r="AR3" i="1" s="1"/>
  <c r="AW4" i="1" s="1"/>
  <c r="C4" i="23" s="1"/>
  <c r="Q8" i="1"/>
  <c r="R8" i="1"/>
  <c r="AR8" i="1" s="1"/>
  <c r="BB4" i="1" s="1"/>
  <c r="H4" i="23" s="1"/>
  <c r="Q6" i="1"/>
  <c r="R6" i="1"/>
  <c r="AR6" i="1" s="1"/>
  <c r="AZ4" i="1" s="1"/>
  <c r="F4" i="23" s="1"/>
  <c r="Q7" i="1"/>
  <c r="R7" i="1"/>
  <c r="AR7" i="1" s="1"/>
  <c r="BA4" i="1" s="1"/>
  <c r="G4" i="23" s="1"/>
  <c r="Q4" i="1"/>
  <c r="R4" i="1"/>
  <c r="AR4" i="1" s="1"/>
  <c r="AX4" i="1" s="1"/>
  <c r="D4" i="23" s="1"/>
  <c r="R2" i="1"/>
  <c r="AR2" i="1" s="1"/>
  <c r="AV4" i="1" s="1"/>
  <c r="B4" i="23" s="1"/>
  <c r="Q9" i="1"/>
  <c r="R9" i="1"/>
  <c r="AR9" i="1" s="1"/>
  <c r="BC4" i="1" s="1"/>
  <c r="I4" i="23" s="1"/>
  <c r="Q5" i="1"/>
  <c r="R5" i="1"/>
  <c r="AR5" i="1" s="1"/>
  <c r="AY4" i="1" s="1"/>
  <c r="E4" i="23" s="1"/>
  <c r="Q18" i="1"/>
  <c r="Q19" i="1"/>
  <c r="Q21" i="1"/>
  <c r="Q20" i="1"/>
  <c r="Q16" i="1"/>
  <c r="Q17" i="1"/>
  <c r="AE2" i="1"/>
  <c r="BM8" i="1" l="1"/>
  <c r="S3" i="24" s="1"/>
  <c r="BN8" i="1"/>
  <c r="T3" i="24" s="1"/>
  <c r="S21" i="1"/>
  <c r="S20" i="1" s="1"/>
  <c r="AR21" i="1"/>
  <c r="BO4" i="1" s="1"/>
  <c r="U4" i="23" s="1"/>
  <c r="U6" i="23" s="1"/>
  <c r="T6" i="23" s="1"/>
  <c r="S6" i="23" s="1"/>
  <c r="R6" i="23" s="1"/>
  <c r="Q6" i="23" s="1"/>
  <c r="P6" i="23" s="1"/>
  <c r="O6" i="23" s="1"/>
  <c r="N6" i="23" s="1"/>
  <c r="M6" i="23" s="1"/>
  <c r="L6" i="23" s="1"/>
  <c r="K6" i="23" s="1"/>
  <c r="J6" i="23" s="1"/>
  <c r="I6" i="23" s="1"/>
  <c r="H6" i="23" s="1"/>
  <c r="G6" i="23" s="1"/>
  <c r="F6" i="23" s="1"/>
  <c r="E6" i="23" s="1"/>
  <c r="D6" i="23" s="1"/>
  <c r="C6" i="23" s="1"/>
  <c r="B6" i="23" s="1"/>
  <c r="AG2" i="1"/>
  <c r="AM2" i="1" s="1"/>
  <c r="AN2" i="1" s="1"/>
  <c r="T18" i="1"/>
  <c r="AI18" i="1" s="1"/>
  <c r="AQ18" i="1"/>
  <c r="BL3" i="1" s="1"/>
  <c r="R3" i="23" s="1"/>
  <c r="T8" i="1"/>
  <c r="AQ8" i="1"/>
  <c r="BB3" i="1" s="1"/>
  <c r="H3" i="23" s="1"/>
  <c r="T13" i="1"/>
  <c r="AI13" i="1" s="1"/>
  <c r="AQ13" i="1"/>
  <c r="BG3" i="1" s="1"/>
  <c r="M3" i="23" s="1"/>
  <c r="T5" i="1"/>
  <c r="AQ5" i="1"/>
  <c r="AY3" i="1" s="1"/>
  <c r="E3" i="23" s="1"/>
  <c r="T17" i="1"/>
  <c r="AI17" i="1" s="1"/>
  <c r="AQ17" i="1"/>
  <c r="BK3" i="1" s="1"/>
  <c r="Q3" i="23" s="1"/>
  <c r="T19" i="1"/>
  <c r="AI19" i="1" s="1"/>
  <c r="AQ19" i="1"/>
  <c r="T4" i="1"/>
  <c r="AQ4" i="1"/>
  <c r="AX3" i="1" s="1"/>
  <c r="D3" i="23" s="1"/>
  <c r="T6" i="1"/>
  <c r="AQ6" i="1"/>
  <c r="AZ3" i="1" s="1"/>
  <c r="F3" i="23" s="1"/>
  <c r="T3" i="1"/>
  <c r="AQ3" i="1"/>
  <c r="AW3" i="1" s="1"/>
  <c r="C3" i="23" s="1"/>
  <c r="T11" i="1"/>
  <c r="AI11" i="1" s="1"/>
  <c r="AQ11" i="1"/>
  <c r="BE3" i="1" s="1"/>
  <c r="K3" i="23" s="1"/>
  <c r="T12" i="1"/>
  <c r="AI12" i="1" s="1"/>
  <c r="AQ12" i="1"/>
  <c r="BF3" i="1" s="1"/>
  <c r="L3" i="23" s="1"/>
  <c r="T2" i="1"/>
  <c r="AI2" i="1" s="1"/>
  <c r="AQ2" i="1"/>
  <c r="AV3" i="1" s="1"/>
  <c r="B3" i="23" s="1"/>
  <c r="T16" i="1"/>
  <c r="AI16" i="1" s="1"/>
  <c r="AQ16" i="1"/>
  <c r="BJ3" i="1" s="1"/>
  <c r="P3" i="23" s="1"/>
  <c r="T10" i="1"/>
  <c r="AQ10" i="1"/>
  <c r="BD3" i="1" s="1"/>
  <c r="J3" i="23" s="1"/>
  <c r="T9" i="1"/>
  <c r="AQ9" i="1"/>
  <c r="BC3" i="1" s="1"/>
  <c r="I3" i="23" s="1"/>
  <c r="T20" i="1"/>
  <c r="AI20" i="1" s="1"/>
  <c r="AQ20" i="1"/>
  <c r="T15" i="1"/>
  <c r="AI15" i="1" s="1"/>
  <c r="AQ15" i="1"/>
  <c r="BI3" i="1" s="1"/>
  <c r="O3" i="23" s="1"/>
  <c r="T7" i="1"/>
  <c r="AQ7" i="1"/>
  <c r="BA3" i="1" s="1"/>
  <c r="G3" i="23" s="1"/>
  <c r="T14" i="1"/>
  <c r="AI14" i="1" s="1"/>
  <c r="AQ14" i="1"/>
  <c r="BH3" i="1" s="1"/>
  <c r="N3" i="23" s="1"/>
  <c r="T21" i="1"/>
  <c r="AI21" i="1" s="1"/>
  <c r="AQ21" i="1"/>
  <c r="BO3" i="1" s="1"/>
  <c r="U3" i="23" s="1"/>
  <c r="AE3" i="1"/>
  <c r="BN3" i="1" l="1"/>
  <c r="T3" i="23" s="1"/>
  <c r="BM3" i="1"/>
  <c r="S3" i="23" s="1"/>
  <c r="S19" i="1"/>
  <c r="U19" i="1" s="1"/>
  <c r="AJ19" i="1" s="1"/>
  <c r="AK19" i="1" s="1"/>
  <c r="U20" i="1"/>
  <c r="AJ20" i="1" s="1"/>
  <c r="AK20" i="1" s="1"/>
  <c r="U21" i="1"/>
  <c r="AJ21" i="1" s="1"/>
  <c r="AK21" i="1" s="1"/>
  <c r="AG3" i="1"/>
  <c r="AM3" i="1" s="1"/>
  <c r="AN3" i="1" s="1"/>
  <c r="AI9" i="1"/>
  <c r="AI6" i="1"/>
  <c r="AI7" i="1"/>
  <c r="AI10" i="1"/>
  <c r="AI3" i="1"/>
  <c r="AI4" i="1"/>
  <c r="AI5" i="1"/>
  <c r="AI8" i="1"/>
  <c r="AE4" i="1"/>
  <c r="S18" i="1" l="1"/>
  <c r="S17" i="1" s="1"/>
  <c r="U18" i="1"/>
  <c r="AJ18" i="1" s="1"/>
  <c r="AK18" i="1" s="1"/>
  <c r="AG4" i="1"/>
  <c r="AM4" i="1" s="1"/>
  <c r="AN4" i="1" s="1"/>
  <c r="AE5" i="1"/>
  <c r="S16" i="1" l="1"/>
  <c r="U17" i="1"/>
  <c r="AJ17" i="1" s="1"/>
  <c r="AK17" i="1" s="1"/>
  <c r="AG5" i="1"/>
  <c r="AM5" i="1" s="1"/>
  <c r="AN5" i="1" s="1"/>
  <c r="AE6" i="1"/>
  <c r="U16" i="1" l="1"/>
  <c r="AJ16" i="1" s="1"/>
  <c r="AK16" i="1" s="1"/>
  <c r="S15" i="1"/>
  <c r="AG6" i="1"/>
  <c r="AM6" i="1" s="1"/>
  <c r="AN6" i="1" s="1"/>
  <c r="AE7" i="1"/>
  <c r="U15" i="1" l="1"/>
  <c r="AJ15" i="1" s="1"/>
  <c r="AK15" i="1" s="1"/>
  <c r="S14" i="1"/>
  <c r="AG7" i="1"/>
  <c r="AM7" i="1" s="1"/>
  <c r="AN7" i="1" s="1"/>
  <c r="AE8" i="1"/>
  <c r="S13" i="1" l="1"/>
  <c r="U14" i="1"/>
  <c r="AJ14" i="1" s="1"/>
  <c r="AK14" i="1" s="1"/>
  <c r="AE9" i="1"/>
  <c r="S12" i="1" l="1"/>
  <c r="U13" i="1"/>
  <c r="AJ13" i="1" s="1"/>
  <c r="AK13" i="1" s="1"/>
  <c r="AE10" i="1"/>
  <c r="S11" i="1" l="1"/>
  <c r="U12" i="1"/>
  <c r="AJ12" i="1" s="1"/>
  <c r="AK12" i="1" s="1"/>
  <c r="AE11" i="1"/>
  <c r="U11" i="1" l="1"/>
  <c r="AJ11" i="1" s="1"/>
  <c r="AK11" i="1" s="1"/>
  <c r="S10" i="1"/>
  <c r="AE12" i="1"/>
  <c r="S9" i="1" l="1"/>
  <c r="U10" i="1"/>
  <c r="AJ10" i="1" s="1"/>
  <c r="AK10" i="1" s="1"/>
  <c r="AE13" i="1"/>
  <c r="U9" i="1" l="1"/>
  <c r="AJ9" i="1" s="1"/>
  <c r="AK9" i="1" s="1"/>
  <c r="S8" i="1"/>
  <c r="AE14" i="1"/>
  <c r="S7" i="1" l="1"/>
  <c r="U8" i="1"/>
  <c r="AJ8" i="1" s="1"/>
  <c r="AK8" i="1" s="1"/>
  <c r="AE15" i="1"/>
  <c r="U7" i="1" l="1"/>
  <c r="AJ7" i="1" s="1"/>
  <c r="AK7" i="1" s="1"/>
  <c r="S6" i="1"/>
  <c r="AE16" i="1"/>
  <c r="U6" i="1" l="1"/>
  <c r="AJ6" i="1" s="1"/>
  <c r="AK6" i="1" s="1"/>
  <c r="S5" i="1"/>
  <c r="AE17" i="1"/>
  <c r="U5" i="1" l="1"/>
  <c r="AJ5" i="1" s="1"/>
  <c r="AK5" i="1" s="1"/>
  <c r="S4" i="1"/>
  <c r="AE18" i="1"/>
  <c r="U4" i="1" l="1"/>
  <c r="AJ4" i="1" s="1"/>
  <c r="AK4" i="1" s="1"/>
  <c r="S3" i="1"/>
  <c r="AE19" i="1"/>
  <c r="U3" i="1" l="1"/>
  <c r="AJ3" i="1" s="1"/>
  <c r="AK3" i="1" s="1"/>
  <c r="S2" i="1"/>
  <c r="AE20" i="1"/>
  <c r="U2" i="1" l="1"/>
  <c r="AJ2" i="1" s="1"/>
  <c r="AK2" i="1" s="1"/>
  <c r="AE21" i="1"/>
  <c r="AG18" i="1" l="1"/>
  <c r="AM18" i="1" s="1"/>
  <c r="AN18" i="1" s="1"/>
  <c r="AG8" i="1"/>
  <c r="AM8" i="1" s="1"/>
  <c r="AN8" i="1" s="1"/>
  <c r="AG9" i="1"/>
  <c r="AM9" i="1" s="1"/>
  <c r="AN9" i="1" s="1"/>
  <c r="AG10" i="1"/>
  <c r="AM10" i="1" s="1"/>
  <c r="AN10" i="1" s="1"/>
  <c r="AG16" i="1"/>
  <c r="AM16" i="1" s="1"/>
  <c r="AN16" i="1" s="1"/>
  <c r="AG14" i="1"/>
  <c r="AM14" i="1" s="1"/>
  <c r="AN14" i="1" s="1"/>
  <c r="AG20" i="1"/>
  <c r="AM20" i="1" s="1"/>
  <c r="AN20" i="1" s="1"/>
  <c r="AG21" i="1"/>
  <c r="AM21" i="1" s="1"/>
  <c r="AN21" i="1" s="1"/>
  <c r="AG11" i="1"/>
  <c r="AM11" i="1" s="1"/>
  <c r="AN11" i="1" s="1"/>
  <c r="AG12" i="1"/>
  <c r="AM12" i="1" s="1"/>
  <c r="AN12" i="1" s="1"/>
  <c r="AG15" i="1"/>
  <c r="AM15" i="1" s="1"/>
  <c r="AN15" i="1" s="1"/>
  <c r="AG19" i="1"/>
  <c r="AM19" i="1" s="1"/>
  <c r="AN19" i="1" s="1"/>
  <c r="AG17" i="1"/>
  <c r="AM17" i="1" s="1"/>
  <c r="AN17" i="1" s="1"/>
  <c r="AG13" i="1"/>
  <c r="AM13" i="1" s="1"/>
  <c r="AN13" i="1" s="1"/>
</calcChain>
</file>

<file path=xl/sharedStrings.xml><?xml version="1.0" encoding="utf-8"?>
<sst xmlns="http://schemas.openxmlformats.org/spreadsheetml/2006/main" count="156" uniqueCount="54">
  <si>
    <t>Offre</t>
  </si>
  <si>
    <t>Demande</t>
  </si>
  <si>
    <t>nb</t>
  </si>
  <si>
    <t>cours</t>
  </si>
  <si>
    <t>Dde 1</t>
  </si>
  <si>
    <t>Offre 1</t>
  </si>
  <si>
    <t>Offre 2</t>
  </si>
  <si>
    <t>Dde 2</t>
  </si>
  <si>
    <t>Variation
de la 
Demande</t>
  </si>
  <si>
    <t>Variation
de
l'Offre</t>
  </si>
  <si>
    <t>liste
classe</t>
  </si>
  <si>
    <t>rang</t>
  </si>
  <si>
    <t>index</t>
  </si>
  <si>
    <t>Prix 
classés</t>
  </si>
  <si>
    <t>Quantités
classées</t>
  </si>
  <si>
    <t xml:space="preserve">Prix </t>
  </si>
  <si>
    <t>Quantités</t>
  </si>
  <si>
    <t>Prix
fictifs</t>
  </si>
  <si>
    <t>Prix 
complétés</t>
  </si>
  <si>
    <t>cumul
complété</t>
  </si>
  <si>
    <t>cumul</t>
  </si>
  <si>
    <t>Elèves
classés</t>
  </si>
  <si>
    <t>Données pour courbes</t>
  </si>
  <si>
    <t>Mise en forme des ordres</t>
  </si>
  <si>
    <t>Affichage des ordres élèves</t>
  </si>
  <si>
    <t>Vincent</t>
  </si>
  <si>
    <t>prix</t>
  </si>
  <si>
    <t>quantité</t>
  </si>
  <si>
    <t>Ordres Dde</t>
  </si>
  <si>
    <t>Ordres Offre</t>
  </si>
  <si>
    <t>La courbe d'offre est …</t>
  </si>
  <si>
    <t>La courbe de demande est …</t>
  </si>
  <si>
    <t>Ines</t>
  </si>
  <si>
    <t>Jules</t>
  </si>
  <si>
    <t>Alice</t>
  </si>
  <si>
    <t>Naïla</t>
  </si>
  <si>
    <t>Lilian</t>
  </si>
  <si>
    <t>Charlene</t>
  </si>
  <si>
    <t>Emilie</t>
  </si>
  <si>
    <t>Sophie</t>
  </si>
  <si>
    <t>Tareq</t>
  </si>
  <si>
    <t>Meriem</t>
  </si>
  <si>
    <t>Jordan</t>
  </si>
  <si>
    <t>Allan</t>
  </si>
  <si>
    <t>Romain</t>
  </si>
  <si>
    <t>Florian</t>
  </si>
  <si>
    <t>Lucas</t>
  </si>
  <si>
    <t>Amyne</t>
  </si>
  <si>
    <t>Chaineze</t>
  </si>
  <si>
    <t>Garance</t>
  </si>
  <si>
    <t>Alizee</t>
  </si>
  <si>
    <t>Sheima</t>
  </si>
  <si>
    <t>Marion</t>
  </si>
  <si>
    <t>Morgane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</si>
</sst>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8"/>
      <color indexed="10"/>
      <name val="Arial"/>
      <family val="2"/>
    </font>
    <font>
      <b/>
      <sz val="18"/>
      <color indexed="17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8"/>
      <name val="Arial"/>
      <family val="2"/>
    </font>
    <font>
      <b/>
      <sz val="16"/>
      <color indexed="12"/>
      <name val="Arial"/>
      <family val="2"/>
    </font>
    <font>
      <sz val="8"/>
      <color theme="3" tint="0.3999755851924192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7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4"/>
      <color indexed="17"/>
      <name val="Arial"/>
      <family val="2"/>
    </font>
    <font>
      <sz val="10"/>
      <color indexed="17"/>
      <name val="Arial"/>
      <family val="2"/>
    </font>
    <font>
      <sz val="10"/>
      <color theme="5" tint="-0.499984740745262"/>
      <name val="Arial"/>
      <family val="2"/>
    </font>
    <font>
      <sz val="10"/>
      <color theme="6" tint="-0.499984740745262"/>
      <name val="Arial"/>
      <family val="2"/>
    </font>
    <font>
      <sz val="18"/>
      <name val="Arial"/>
      <family val="2"/>
    </font>
    <font>
      <sz val="36"/>
      <color theme="6" tint="-0.499984740745262"/>
      <name val="Arial"/>
      <family val="2"/>
    </font>
    <font>
      <sz val="36"/>
      <color theme="5" tint="-0.249977111117893"/>
      <name val="Arial"/>
      <family val="2"/>
    </font>
    <font>
      <sz val="8"/>
      <color theme="6" tint="-0.499984740745262"/>
      <name val="Arial"/>
      <family val="2"/>
    </font>
    <font>
      <sz val="8"/>
      <color theme="5" tint="-0.499984740745262"/>
      <name val="Arial"/>
      <family val="2"/>
    </font>
    <font>
      <sz val="16"/>
      <color rgb="FFFF0000"/>
      <name val="Arial"/>
      <family val="2"/>
    </font>
    <font>
      <sz val="16"/>
      <name val="Arial"/>
      <family val="2"/>
    </font>
    <font>
      <b/>
      <sz val="10"/>
      <color rgb="FF008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0A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1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textRotation="90" wrapText="1"/>
    </xf>
    <xf numFmtId="0" fontId="16" fillId="0" borderId="0" xfId="0" applyFont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textRotation="90"/>
    </xf>
    <xf numFmtId="1" fontId="2" fillId="4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7" fillId="6" borderId="0" xfId="0" applyFont="1" applyFill="1" applyBorder="1" applyAlignment="1">
      <alignment horizontal="center" wrapText="1"/>
    </xf>
    <xf numFmtId="0" fontId="14" fillId="6" borderId="0" xfId="0" applyFont="1" applyFill="1" applyBorder="1" applyAlignment="1">
      <alignment horizontal="center" vertical="center"/>
    </xf>
    <xf numFmtId="0" fontId="5" fillId="6" borderId="0" xfId="0" applyFont="1" applyFill="1" applyBorder="1"/>
    <xf numFmtId="2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 textRotation="90"/>
    </xf>
    <xf numFmtId="1" fontId="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" fillId="7" borderId="0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textRotation="90" wrapText="1"/>
    </xf>
    <xf numFmtId="0" fontId="20" fillId="7" borderId="0" xfId="0" applyFont="1" applyFill="1" applyBorder="1" applyAlignment="1">
      <alignment horizontal="center" vertical="center" textRotation="90" wrapText="1"/>
    </xf>
    <xf numFmtId="1" fontId="20" fillId="7" borderId="0" xfId="0" applyNumberFormat="1" applyFont="1" applyFill="1" applyBorder="1" applyAlignment="1">
      <alignment horizontal="center" vertical="center" textRotation="90" wrapText="1"/>
    </xf>
    <xf numFmtId="0" fontId="20" fillId="7" borderId="0" xfId="0" applyFont="1" applyFill="1" applyBorder="1" applyAlignment="1">
      <alignment horizontal="center" vertical="center" textRotation="90"/>
    </xf>
    <xf numFmtId="164" fontId="2" fillId="7" borderId="0" xfId="0" applyNumberFormat="1" applyFont="1" applyFill="1" applyBorder="1" applyAlignment="1">
      <alignment horizontal="center" vertical="center"/>
    </xf>
    <xf numFmtId="1" fontId="2" fillId="7" borderId="0" xfId="0" applyNumberFormat="1" applyFont="1" applyFill="1" applyBorder="1" applyAlignment="1">
      <alignment horizontal="center" vertical="center"/>
    </xf>
    <xf numFmtId="2" fontId="20" fillId="7" borderId="0" xfId="0" applyNumberFormat="1" applyFont="1" applyFill="1" applyBorder="1" applyAlignment="1">
      <alignment horizontal="center" vertical="center" textRotation="90" wrapText="1"/>
    </xf>
    <xf numFmtId="1" fontId="0" fillId="0" borderId="0" xfId="0" applyNumberFormat="1" applyFill="1" applyAlignment="1">
      <alignment horizontal="center" vertical="center"/>
    </xf>
    <xf numFmtId="0" fontId="19" fillId="8" borderId="0" xfId="0" applyFont="1" applyFill="1" applyBorder="1" applyAlignment="1">
      <alignment horizontal="center" vertical="center" textRotation="90" wrapText="1"/>
    </xf>
    <xf numFmtId="0" fontId="2" fillId="8" borderId="0" xfId="0" applyFont="1" applyFill="1" applyBorder="1" applyAlignment="1">
      <alignment horizontal="center" vertical="center"/>
    </xf>
    <xf numFmtId="2" fontId="2" fillId="8" borderId="0" xfId="0" applyNumberFormat="1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 textRotation="90" wrapText="1"/>
    </xf>
    <xf numFmtId="1" fontId="21" fillId="5" borderId="0" xfId="0" applyNumberFormat="1" applyFont="1" applyFill="1" applyBorder="1" applyAlignment="1">
      <alignment horizontal="center" vertical="center" textRotation="90" wrapText="1"/>
    </xf>
    <xf numFmtId="0" fontId="21" fillId="5" borderId="0" xfId="0" applyFont="1" applyFill="1" applyBorder="1" applyAlignment="1">
      <alignment horizontal="center" vertical="center" textRotation="90"/>
    </xf>
    <xf numFmtId="0" fontId="22" fillId="0" borderId="0" xfId="0" applyFont="1" applyBorder="1" applyAlignment="1">
      <alignment horizontal="center" vertical="center" textRotation="90"/>
    </xf>
    <xf numFmtId="0" fontId="17" fillId="8" borderId="0" xfId="0" applyFont="1" applyFill="1" applyBorder="1" applyAlignment="1">
      <alignment horizontal="center" vertical="center" textRotation="90"/>
    </xf>
    <xf numFmtId="0" fontId="23" fillId="4" borderId="0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/>
    <xf numFmtId="0" fontId="20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textRotation="90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5" fillId="0" borderId="5" xfId="0" applyFont="1" applyBorder="1" applyAlignment="1"/>
    <xf numFmtId="0" fontId="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textRotation="90"/>
    </xf>
    <xf numFmtId="0" fontId="15" fillId="6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9" borderId="0" xfId="0" applyFont="1" applyFill="1" applyAlignment="1">
      <alignment horizontal="center" vertical="center" textRotation="90"/>
    </xf>
    <xf numFmtId="0" fontId="9" fillId="9" borderId="0" xfId="0" applyFont="1" applyFill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2" fontId="32" fillId="9" borderId="8" xfId="0" applyNumberFormat="1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27" fillId="9" borderId="0" xfId="0" applyFont="1" applyFill="1" applyBorder="1" applyAlignment="1">
      <alignment horizontal="center" vertical="center" textRotation="90"/>
    </xf>
    <xf numFmtId="0" fontId="10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32" fillId="9" borderId="9" xfId="0" applyFont="1" applyFill="1" applyBorder="1" applyAlignment="1">
      <alignment horizontal="center" vertical="center"/>
    </xf>
    <xf numFmtId="0" fontId="33" fillId="9" borderId="9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 textRotation="90"/>
    </xf>
    <xf numFmtId="0" fontId="27" fillId="4" borderId="0" xfId="0" applyFont="1" applyFill="1" applyAlignment="1">
      <alignment horizontal="center" vertical="center" textRotation="90"/>
    </xf>
    <xf numFmtId="0" fontId="32" fillId="4" borderId="9" xfId="0" applyFont="1" applyFill="1" applyBorder="1" applyAlignment="1">
      <alignment horizontal="center" vertical="center"/>
    </xf>
    <xf numFmtId="2" fontId="32" fillId="4" borderId="8" xfId="0" applyNumberFormat="1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" fontId="34" fillId="0" borderId="0" xfId="0" applyNumberFormat="1" applyFont="1" applyAlignment="1">
      <alignment vertical="top"/>
    </xf>
  </cellXfs>
  <cellStyles count="1">
    <cellStyle name="Normal" xfId="0" builtinId="0"/>
  </cellStyles>
  <dxfs count="31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theme="0"/>
      </font>
    </dxf>
    <dxf>
      <font>
        <color theme="4" tint="-0.24994659260841701"/>
      </font>
    </dxf>
    <dxf>
      <font>
        <color theme="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669900"/>
      <color rgb="FFFFE5FF"/>
      <color rgb="FFCCFF99"/>
      <color rgb="FFFFE0A3"/>
      <color rgb="FFFFCC66"/>
      <color rgb="FFE7D4CB"/>
      <color rgb="FFDABDB0"/>
      <color rgb="FFFFD5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La Courbe d'Offre</a:t>
            </a:r>
          </a:p>
        </c:rich>
      </c:tx>
      <c:layout>
        <c:manualLayout>
          <c:xMode val="edge"/>
          <c:yMode val="edge"/>
          <c:x val="0.42708330599881211"/>
          <c:y val="2.0201941632235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3333333333334E-2"/>
          <c:y val="0.12289562289562289"/>
          <c:w val="0.77812499999999996"/>
          <c:h val="0.74410774410774416"/>
        </c:manualLayout>
      </c:layout>
      <c:scatterChart>
        <c:scatterStyle val="lineMarker"/>
        <c:varyColors val="0"/>
        <c:ser>
          <c:idx val="1"/>
          <c:order val="0"/>
          <c:tx>
            <c:v>Offre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Calculs!$AM$2:$AM$21</c:f>
              <c:numCache>
                <c:formatCode>0</c:formatCode>
                <c:ptCount val="20"/>
                <c:pt idx="0">
                  <c:v>20</c:v>
                </c:pt>
                <c:pt idx="1">
                  <c:v>47</c:v>
                </c:pt>
                <c:pt idx="2">
                  <c:v>82</c:v>
                </c:pt>
                <c:pt idx="3">
                  <c:v>102</c:v>
                </c:pt>
                <c:pt idx="4">
                  <c:v>117</c:v>
                </c:pt>
                <c:pt idx="5">
                  <c:v>162</c:v>
                </c:pt>
                <c:pt idx="6">
                  <c:v>202</c:v>
                </c:pt>
                <c:pt idx="7">
                  <c:v>235</c:v>
                </c:pt>
                <c:pt idx="8">
                  <c:v>250</c:v>
                </c:pt>
                <c:pt idx="9">
                  <c:v>268</c:v>
                </c:pt>
                <c:pt idx="10">
                  <c:v>291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  <c:pt idx="18">
                  <c:v>319</c:v>
                </c:pt>
                <c:pt idx="19">
                  <c:v>319</c:v>
                </c:pt>
              </c:numCache>
            </c:numRef>
          </c:xVal>
          <c:yVal>
            <c:numRef>
              <c:f>Calculs!$AL$2:$AL$21</c:f>
              <c:numCache>
                <c:formatCode>0.00</c:formatCode>
                <c:ptCount val="20"/>
                <c:pt idx="0">
                  <c:v>29.5</c:v>
                </c:pt>
                <c:pt idx="1">
                  <c:v>29.6</c:v>
                </c:pt>
                <c:pt idx="2">
                  <c:v>30.15</c:v>
                </c:pt>
                <c:pt idx="3">
                  <c:v>30.5</c:v>
                </c:pt>
                <c:pt idx="4">
                  <c:v>31.15</c:v>
                </c:pt>
                <c:pt idx="5">
                  <c:v>31.75</c:v>
                </c:pt>
                <c:pt idx="6">
                  <c:v>31.9</c:v>
                </c:pt>
                <c:pt idx="7">
                  <c:v>32.200000000000003</c:v>
                </c:pt>
                <c:pt idx="8">
                  <c:v>33.1</c:v>
                </c:pt>
                <c:pt idx="9">
                  <c:v>33.22</c:v>
                </c:pt>
                <c:pt idx="10">
                  <c:v>33.75</c:v>
                </c:pt>
                <c:pt idx="11">
                  <c:v>34.450000000000003</c:v>
                </c:pt>
                <c:pt idx="12">
                  <c:v>34.450000000000003</c:v>
                </c:pt>
                <c:pt idx="13">
                  <c:v>34.450000000000003</c:v>
                </c:pt>
                <c:pt idx="14">
                  <c:v>34.450000000000003</c:v>
                </c:pt>
                <c:pt idx="15">
                  <c:v>34.450000000000003</c:v>
                </c:pt>
                <c:pt idx="16">
                  <c:v>34.450000000000003</c:v>
                </c:pt>
                <c:pt idx="17">
                  <c:v>34.450000000000003</c:v>
                </c:pt>
                <c:pt idx="18">
                  <c:v>34.450000000000003</c:v>
                </c:pt>
                <c:pt idx="19">
                  <c:v>34.450000000000003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75840"/>
        <c:axId val="122311424"/>
      </c:scatterChart>
      <c:valAx>
        <c:axId val="11787584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Quantités</a:t>
                </a:r>
              </a:p>
            </c:rich>
          </c:tx>
          <c:layout>
            <c:manualLayout>
              <c:xMode val="edge"/>
              <c:yMode val="edge"/>
              <c:x val="0.88916671696218552"/>
              <c:y val="0.8771043247245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311424"/>
        <c:crosses val="autoZero"/>
        <c:crossBetween val="midCat"/>
      </c:valAx>
      <c:valAx>
        <c:axId val="122311424"/>
        <c:scaling>
          <c:orientation val="minMax"/>
          <c:max val="35"/>
          <c:min val="29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</a:t>
                </a:r>
              </a:p>
            </c:rich>
          </c:tx>
          <c:layout>
            <c:manualLayout>
              <c:xMode val="edge"/>
              <c:yMode val="edge"/>
              <c:x val="5.4166633865241245E-2"/>
              <c:y val="2.693609895832964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875840"/>
        <c:crosses val="autoZero"/>
        <c:crossBetween val="midCat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229164753250178"/>
          <c:y val="0.42424236531508563"/>
          <c:w val="0.11354169673463999"/>
          <c:h val="0.143097616907714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La Courbe de Demande</a:t>
            </a:r>
          </a:p>
        </c:rich>
      </c:tx>
      <c:layout>
        <c:manualLayout>
          <c:xMode val="edge"/>
          <c:yMode val="edge"/>
          <c:x val="0.4031250355348775"/>
          <c:y val="2.0201941632235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3333333333334E-2"/>
          <c:y val="0.12289562289562289"/>
          <c:w val="0.78437500000000004"/>
          <c:h val="0.74410774410774416"/>
        </c:manualLayout>
      </c:layout>
      <c:scatterChart>
        <c:scatterStyle val="lineMarker"/>
        <c:varyColors val="0"/>
        <c:ser>
          <c:idx val="0"/>
          <c:order val="0"/>
          <c:tx>
            <c:v>Demande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Calculs!$AJ$2:$AJ$21</c:f>
              <c:numCache>
                <c:formatCode>0</c:formatCode>
                <c:ptCount val="20"/>
                <c:pt idx="0">
                  <c:v>288</c:v>
                </c:pt>
                <c:pt idx="1">
                  <c:v>282</c:v>
                </c:pt>
                <c:pt idx="2">
                  <c:v>247</c:v>
                </c:pt>
                <c:pt idx="3">
                  <c:v>207</c:v>
                </c:pt>
                <c:pt idx="4">
                  <c:v>182</c:v>
                </c:pt>
                <c:pt idx="5">
                  <c:v>152</c:v>
                </c:pt>
                <c:pt idx="6">
                  <c:v>127</c:v>
                </c:pt>
                <c:pt idx="7">
                  <c:v>102</c:v>
                </c:pt>
                <c:pt idx="8">
                  <c:v>80</c:v>
                </c:pt>
                <c:pt idx="9">
                  <c:v>70</c:v>
                </c:pt>
                <c:pt idx="10">
                  <c:v>40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</c:numCache>
            </c:numRef>
          </c:xVal>
          <c:yVal>
            <c:numRef>
              <c:f>Calculs!$AI$2:$AI$21</c:f>
              <c:numCache>
                <c:formatCode>0.00</c:formatCode>
                <c:ptCount val="20"/>
                <c:pt idx="0">
                  <c:v>29.34</c:v>
                </c:pt>
                <c:pt idx="1">
                  <c:v>29.5</c:v>
                </c:pt>
                <c:pt idx="2">
                  <c:v>29.8</c:v>
                </c:pt>
                <c:pt idx="3">
                  <c:v>30.3</c:v>
                </c:pt>
                <c:pt idx="4">
                  <c:v>31.6</c:v>
                </c:pt>
                <c:pt idx="5">
                  <c:v>32.4</c:v>
                </c:pt>
                <c:pt idx="6">
                  <c:v>32.65</c:v>
                </c:pt>
                <c:pt idx="7">
                  <c:v>33</c:v>
                </c:pt>
                <c:pt idx="8">
                  <c:v>33.9</c:v>
                </c:pt>
                <c:pt idx="9">
                  <c:v>34</c:v>
                </c:pt>
                <c:pt idx="10">
                  <c:v>34</c:v>
                </c:pt>
                <c:pt idx="11">
                  <c:v>34.65</c:v>
                </c:pt>
                <c:pt idx="12">
                  <c:v>34.65</c:v>
                </c:pt>
                <c:pt idx="13">
                  <c:v>34.65</c:v>
                </c:pt>
                <c:pt idx="14">
                  <c:v>34.65</c:v>
                </c:pt>
                <c:pt idx="15">
                  <c:v>34.65</c:v>
                </c:pt>
                <c:pt idx="16">
                  <c:v>34.65</c:v>
                </c:pt>
                <c:pt idx="17">
                  <c:v>34.65</c:v>
                </c:pt>
                <c:pt idx="18">
                  <c:v>34.65</c:v>
                </c:pt>
                <c:pt idx="19">
                  <c:v>34.65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81984"/>
        <c:axId val="210283904"/>
      </c:scatterChart>
      <c:valAx>
        <c:axId val="21028198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Quantités</a:t>
                </a:r>
              </a:p>
            </c:rich>
          </c:tx>
          <c:layout>
            <c:manualLayout>
              <c:xMode val="edge"/>
              <c:yMode val="edge"/>
              <c:x val="0.88916671696218552"/>
              <c:y val="0.8771043247245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0283904"/>
        <c:crosses val="autoZero"/>
        <c:crossBetween val="midCat"/>
      </c:valAx>
      <c:valAx>
        <c:axId val="210283904"/>
        <c:scaling>
          <c:orientation val="minMax"/>
          <c:max val="35"/>
          <c:min val="29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</a:t>
                </a:r>
              </a:p>
            </c:rich>
          </c:tx>
          <c:layout>
            <c:manualLayout>
              <c:xMode val="edge"/>
              <c:yMode val="edge"/>
              <c:x val="5.4166633865241245E-2"/>
              <c:y val="2.693609895832964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0281984"/>
        <c:crosses val="autoZero"/>
        <c:crossBetween val="midCat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41663933214554"/>
          <c:y val="0.42424236531508563"/>
          <c:w val="0.11354169673463999"/>
          <c:h val="0.143097616907714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Courbes d'Offre et de Demande</a:t>
            </a:r>
          </a:p>
        </c:rich>
      </c:tx>
      <c:layout>
        <c:manualLayout>
          <c:xMode val="edge"/>
          <c:yMode val="edge"/>
          <c:x val="0.37291667213357088"/>
          <c:y val="2.0201941632235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3333333333334E-2"/>
          <c:y val="0.12289562289562289"/>
          <c:w val="0.78437500000000004"/>
          <c:h val="0.74410774410774416"/>
        </c:manualLayout>
      </c:layout>
      <c:scatterChart>
        <c:scatterStyle val="lineMarker"/>
        <c:varyColors val="0"/>
        <c:ser>
          <c:idx val="0"/>
          <c:order val="0"/>
          <c:tx>
            <c:v>Demande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Calculs!$AJ$2:$AJ$21</c:f>
              <c:numCache>
                <c:formatCode>0</c:formatCode>
                <c:ptCount val="20"/>
                <c:pt idx="0">
                  <c:v>288</c:v>
                </c:pt>
                <c:pt idx="1">
                  <c:v>282</c:v>
                </c:pt>
                <c:pt idx="2">
                  <c:v>247</c:v>
                </c:pt>
                <c:pt idx="3">
                  <c:v>207</c:v>
                </c:pt>
                <c:pt idx="4">
                  <c:v>182</c:v>
                </c:pt>
                <c:pt idx="5">
                  <c:v>152</c:v>
                </c:pt>
                <c:pt idx="6">
                  <c:v>127</c:v>
                </c:pt>
                <c:pt idx="7">
                  <c:v>102</c:v>
                </c:pt>
                <c:pt idx="8">
                  <c:v>80</c:v>
                </c:pt>
                <c:pt idx="9">
                  <c:v>70</c:v>
                </c:pt>
                <c:pt idx="10">
                  <c:v>40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</c:numCache>
            </c:numRef>
          </c:xVal>
          <c:yVal>
            <c:numRef>
              <c:f>Calculs!$AI$2:$AI$21</c:f>
              <c:numCache>
                <c:formatCode>0.00</c:formatCode>
                <c:ptCount val="20"/>
                <c:pt idx="0">
                  <c:v>29.34</c:v>
                </c:pt>
                <c:pt idx="1">
                  <c:v>29.5</c:v>
                </c:pt>
                <c:pt idx="2">
                  <c:v>29.8</c:v>
                </c:pt>
                <c:pt idx="3">
                  <c:v>30.3</c:v>
                </c:pt>
                <c:pt idx="4">
                  <c:v>31.6</c:v>
                </c:pt>
                <c:pt idx="5">
                  <c:v>32.4</c:v>
                </c:pt>
                <c:pt idx="6">
                  <c:v>32.65</c:v>
                </c:pt>
                <c:pt idx="7">
                  <c:v>33</c:v>
                </c:pt>
                <c:pt idx="8">
                  <c:v>33.9</c:v>
                </c:pt>
                <c:pt idx="9">
                  <c:v>34</c:v>
                </c:pt>
                <c:pt idx="10">
                  <c:v>34</c:v>
                </c:pt>
                <c:pt idx="11">
                  <c:v>34.65</c:v>
                </c:pt>
                <c:pt idx="12">
                  <c:v>34.65</c:v>
                </c:pt>
                <c:pt idx="13">
                  <c:v>34.65</c:v>
                </c:pt>
                <c:pt idx="14">
                  <c:v>34.65</c:v>
                </c:pt>
                <c:pt idx="15">
                  <c:v>34.65</c:v>
                </c:pt>
                <c:pt idx="16">
                  <c:v>34.65</c:v>
                </c:pt>
                <c:pt idx="17">
                  <c:v>34.65</c:v>
                </c:pt>
                <c:pt idx="18">
                  <c:v>34.65</c:v>
                </c:pt>
                <c:pt idx="19">
                  <c:v>34.65</c:v>
                </c:pt>
              </c:numCache>
            </c:numRef>
          </c:yVal>
          <c:smooth val="0"/>
        </c:ser>
        <c:ser>
          <c:idx val="1"/>
          <c:order val="1"/>
          <c:tx>
            <c:v>Offre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Calculs!$AM$2:$AM$21</c:f>
              <c:numCache>
                <c:formatCode>0</c:formatCode>
                <c:ptCount val="20"/>
                <c:pt idx="0">
                  <c:v>20</c:v>
                </c:pt>
                <c:pt idx="1">
                  <c:v>47</c:v>
                </c:pt>
                <c:pt idx="2">
                  <c:v>82</c:v>
                </c:pt>
                <c:pt idx="3">
                  <c:v>102</c:v>
                </c:pt>
                <c:pt idx="4">
                  <c:v>117</c:v>
                </c:pt>
                <c:pt idx="5">
                  <c:v>162</c:v>
                </c:pt>
                <c:pt idx="6">
                  <c:v>202</c:v>
                </c:pt>
                <c:pt idx="7">
                  <c:v>235</c:v>
                </c:pt>
                <c:pt idx="8">
                  <c:v>250</c:v>
                </c:pt>
                <c:pt idx="9">
                  <c:v>268</c:v>
                </c:pt>
                <c:pt idx="10">
                  <c:v>291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  <c:pt idx="18">
                  <c:v>319</c:v>
                </c:pt>
                <c:pt idx="19">
                  <c:v>319</c:v>
                </c:pt>
              </c:numCache>
            </c:numRef>
          </c:xVal>
          <c:yVal>
            <c:numRef>
              <c:f>Calculs!$AL$2:$AL$21</c:f>
              <c:numCache>
                <c:formatCode>0.00</c:formatCode>
                <c:ptCount val="20"/>
                <c:pt idx="0">
                  <c:v>29.5</c:v>
                </c:pt>
                <c:pt idx="1">
                  <c:v>29.6</c:v>
                </c:pt>
                <c:pt idx="2">
                  <c:v>30.15</c:v>
                </c:pt>
                <c:pt idx="3">
                  <c:v>30.5</c:v>
                </c:pt>
                <c:pt idx="4">
                  <c:v>31.15</c:v>
                </c:pt>
                <c:pt idx="5">
                  <c:v>31.75</c:v>
                </c:pt>
                <c:pt idx="6">
                  <c:v>31.9</c:v>
                </c:pt>
                <c:pt idx="7">
                  <c:v>32.200000000000003</c:v>
                </c:pt>
                <c:pt idx="8">
                  <c:v>33.1</c:v>
                </c:pt>
                <c:pt idx="9">
                  <c:v>33.22</c:v>
                </c:pt>
                <c:pt idx="10">
                  <c:v>33.75</c:v>
                </c:pt>
                <c:pt idx="11">
                  <c:v>34.450000000000003</c:v>
                </c:pt>
                <c:pt idx="12">
                  <c:v>34.450000000000003</c:v>
                </c:pt>
                <c:pt idx="13">
                  <c:v>34.450000000000003</c:v>
                </c:pt>
                <c:pt idx="14">
                  <c:v>34.450000000000003</c:v>
                </c:pt>
                <c:pt idx="15">
                  <c:v>34.450000000000003</c:v>
                </c:pt>
                <c:pt idx="16">
                  <c:v>34.450000000000003</c:v>
                </c:pt>
                <c:pt idx="17">
                  <c:v>34.450000000000003</c:v>
                </c:pt>
                <c:pt idx="18">
                  <c:v>34.450000000000003</c:v>
                </c:pt>
                <c:pt idx="19">
                  <c:v>34.450000000000003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19488"/>
        <c:axId val="141121408"/>
      </c:scatterChart>
      <c:valAx>
        <c:axId val="1411194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Quantités</a:t>
                </a:r>
              </a:p>
            </c:rich>
          </c:tx>
          <c:layout>
            <c:manualLayout>
              <c:xMode val="edge"/>
              <c:yMode val="edge"/>
              <c:x val="0.88919022465040232"/>
              <c:y val="0.8771043247245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121408"/>
        <c:crosses val="autoZero"/>
        <c:crossBetween val="midCat"/>
      </c:valAx>
      <c:valAx>
        <c:axId val="141121408"/>
        <c:scaling>
          <c:orientation val="minMax"/>
          <c:max val="35"/>
          <c:min val="2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</a:t>
                </a:r>
              </a:p>
            </c:rich>
          </c:tx>
          <c:layout>
            <c:manualLayout>
              <c:xMode val="edge"/>
              <c:yMode val="edge"/>
              <c:x val="5.4166633865241245E-2"/>
              <c:y val="2.693609895832964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119488"/>
        <c:crosses val="autoZero"/>
        <c:crossBetween val="midCat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41663933214554"/>
          <c:y val="0.42424236531508563"/>
          <c:w val="0.11354169673463999"/>
          <c:h val="0.143097616907714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Variations de l'Offre et de la Demande</a:t>
            </a:r>
          </a:p>
        </c:rich>
      </c:tx>
      <c:layout>
        <c:manualLayout>
          <c:xMode val="edge"/>
          <c:yMode val="edge"/>
          <c:x val="0.29896943294459327"/>
          <c:y val="2.8145695364238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8385213507229"/>
          <c:y val="0.13410606867794511"/>
          <c:w val="0.76517840463291609"/>
          <c:h val="0.73841119296745084"/>
        </c:manualLayout>
      </c:layout>
      <c:scatterChart>
        <c:scatterStyle val="lineMarker"/>
        <c:varyColors val="0"/>
        <c:ser>
          <c:idx val="0"/>
          <c:order val="0"/>
          <c:tx>
            <c:v>Demande</c:v>
          </c:tx>
          <c:spPr>
            <a:ln w="38100">
              <a:solidFill>
                <a:srgbClr val="CCFFCC"/>
              </a:solidFill>
              <a:prstDash val="sysDash"/>
            </a:ln>
          </c:spPr>
          <c:marker>
            <c:symbol val="none"/>
          </c:marker>
          <c:xVal>
            <c:numRef>
              <c:f>Calculs!$AJ$2:$AJ$21</c:f>
              <c:numCache>
                <c:formatCode>0</c:formatCode>
                <c:ptCount val="20"/>
                <c:pt idx="0">
                  <c:v>288</c:v>
                </c:pt>
                <c:pt idx="1">
                  <c:v>282</c:v>
                </c:pt>
                <c:pt idx="2">
                  <c:v>247</c:v>
                </c:pt>
                <c:pt idx="3">
                  <c:v>207</c:v>
                </c:pt>
                <c:pt idx="4">
                  <c:v>182</c:v>
                </c:pt>
                <c:pt idx="5">
                  <c:v>152</c:v>
                </c:pt>
                <c:pt idx="6">
                  <c:v>127</c:v>
                </c:pt>
                <c:pt idx="7">
                  <c:v>102</c:v>
                </c:pt>
                <c:pt idx="8">
                  <c:v>80</c:v>
                </c:pt>
                <c:pt idx="9">
                  <c:v>70</c:v>
                </c:pt>
                <c:pt idx="10">
                  <c:v>40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</c:numCache>
            </c:numRef>
          </c:xVal>
          <c:yVal>
            <c:numRef>
              <c:f>Calculs!$AI$2:$AI$21</c:f>
              <c:numCache>
                <c:formatCode>0.00</c:formatCode>
                <c:ptCount val="20"/>
                <c:pt idx="0">
                  <c:v>29.34</c:v>
                </c:pt>
                <c:pt idx="1">
                  <c:v>29.5</c:v>
                </c:pt>
                <c:pt idx="2">
                  <c:v>29.8</c:v>
                </c:pt>
                <c:pt idx="3">
                  <c:v>30.3</c:v>
                </c:pt>
                <c:pt idx="4">
                  <c:v>31.6</c:v>
                </c:pt>
                <c:pt idx="5">
                  <c:v>32.4</c:v>
                </c:pt>
                <c:pt idx="6">
                  <c:v>32.65</c:v>
                </c:pt>
                <c:pt idx="7">
                  <c:v>33</c:v>
                </c:pt>
                <c:pt idx="8">
                  <c:v>33.9</c:v>
                </c:pt>
                <c:pt idx="9">
                  <c:v>34</c:v>
                </c:pt>
                <c:pt idx="10">
                  <c:v>34</c:v>
                </c:pt>
                <c:pt idx="11">
                  <c:v>34.65</c:v>
                </c:pt>
                <c:pt idx="12">
                  <c:v>34.65</c:v>
                </c:pt>
                <c:pt idx="13">
                  <c:v>34.65</c:v>
                </c:pt>
                <c:pt idx="14">
                  <c:v>34.65</c:v>
                </c:pt>
                <c:pt idx="15">
                  <c:v>34.65</c:v>
                </c:pt>
                <c:pt idx="16">
                  <c:v>34.65</c:v>
                </c:pt>
                <c:pt idx="17">
                  <c:v>34.65</c:v>
                </c:pt>
                <c:pt idx="18">
                  <c:v>34.65</c:v>
                </c:pt>
                <c:pt idx="19">
                  <c:v>34.65</c:v>
                </c:pt>
              </c:numCache>
            </c:numRef>
          </c:yVal>
          <c:smooth val="0"/>
        </c:ser>
        <c:ser>
          <c:idx val="1"/>
          <c:order val="1"/>
          <c:tx>
            <c:v>Offre</c:v>
          </c:tx>
          <c:spPr>
            <a:ln w="38100">
              <a:solidFill>
                <a:srgbClr val="FF99CC"/>
              </a:solidFill>
              <a:prstDash val="lgDash"/>
            </a:ln>
          </c:spPr>
          <c:marker>
            <c:symbol val="none"/>
          </c:marker>
          <c:xVal>
            <c:numRef>
              <c:f>Calculs!$AM$2:$AM$21</c:f>
              <c:numCache>
                <c:formatCode>0</c:formatCode>
                <c:ptCount val="20"/>
                <c:pt idx="0">
                  <c:v>20</c:v>
                </c:pt>
                <c:pt idx="1">
                  <c:v>47</c:v>
                </c:pt>
                <c:pt idx="2">
                  <c:v>82</c:v>
                </c:pt>
                <c:pt idx="3">
                  <c:v>102</c:v>
                </c:pt>
                <c:pt idx="4">
                  <c:v>117</c:v>
                </c:pt>
                <c:pt idx="5">
                  <c:v>162</c:v>
                </c:pt>
                <c:pt idx="6">
                  <c:v>202</c:v>
                </c:pt>
                <c:pt idx="7">
                  <c:v>235</c:v>
                </c:pt>
                <c:pt idx="8">
                  <c:v>250</c:v>
                </c:pt>
                <c:pt idx="9">
                  <c:v>268</c:v>
                </c:pt>
                <c:pt idx="10">
                  <c:v>291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  <c:pt idx="18">
                  <c:v>319</c:v>
                </c:pt>
                <c:pt idx="19">
                  <c:v>319</c:v>
                </c:pt>
              </c:numCache>
            </c:numRef>
          </c:xVal>
          <c:yVal>
            <c:numRef>
              <c:f>Calculs!$AL$2:$AL$21</c:f>
              <c:numCache>
                <c:formatCode>0.00</c:formatCode>
                <c:ptCount val="20"/>
                <c:pt idx="0">
                  <c:v>29.5</c:v>
                </c:pt>
                <c:pt idx="1">
                  <c:v>29.6</c:v>
                </c:pt>
                <c:pt idx="2">
                  <c:v>30.15</c:v>
                </c:pt>
                <c:pt idx="3">
                  <c:v>30.5</c:v>
                </c:pt>
                <c:pt idx="4">
                  <c:v>31.15</c:v>
                </c:pt>
                <c:pt idx="5">
                  <c:v>31.75</c:v>
                </c:pt>
                <c:pt idx="6">
                  <c:v>31.9</c:v>
                </c:pt>
                <c:pt idx="7">
                  <c:v>32.200000000000003</c:v>
                </c:pt>
                <c:pt idx="8">
                  <c:v>33.1</c:v>
                </c:pt>
                <c:pt idx="9">
                  <c:v>33.22</c:v>
                </c:pt>
                <c:pt idx="10">
                  <c:v>33.75</c:v>
                </c:pt>
                <c:pt idx="11">
                  <c:v>34.450000000000003</c:v>
                </c:pt>
                <c:pt idx="12">
                  <c:v>34.450000000000003</c:v>
                </c:pt>
                <c:pt idx="13">
                  <c:v>34.450000000000003</c:v>
                </c:pt>
                <c:pt idx="14">
                  <c:v>34.450000000000003</c:v>
                </c:pt>
                <c:pt idx="15">
                  <c:v>34.450000000000003</c:v>
                </c:pt>
                <c:pt idx="16">
                  <c:v>34.450000000000003</c:v>
                </c:pt>
                <c:pt idx="17">
                  <c:v>34.450000000000003</c:v>
                </c:pt>
                <c:pt idx="18">
                  <c:v>34.450000000000003</c:v>
                </c:pt>
                <c:pt idx="19">
                  <c:v>34.450000000000003</c:v>
                </c:pt>
              </c:numCache>
            </c:numRef>
          </c:yVal>
          <c:smooth val="0"/>
        </c:ser>
        <c:ser>
          <c:idx val="2"/>
          <c:order val="2"/>
          <c:tx>
            <c:v>D'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Calculs!$AK$2:$AK$21</c:f>
              <c:numCache>
                <c:formatCode>0</c:formatCode>
                <c:ptCount val="20"/>
                <c:pt idx="0">
                  <c:v>298</c:v>
                </c:pt>
                <c:pt idx="1">
                  <c:v>292</c:v>
                </c:pt>
                <c:pt idx="2">
                  <c:v>257</c:v>
                </c:pt>
                <c:pt idx="3">
                  <c:v>217</c:v>
                </c:pt>
                <c:pt idx="4">
                  <c:v>192</c:v>
                </c:pt>
                <c:pt idx="5">
                  <c:v>162</c:v>
                </c:pt>
                <c:pt idx="6">
                  <c:v>137</c:v>
                </c:pt>
                <c:pt idx="7">
                  <c:v>112</c:v>
                </c:pt>
                <c:pt idx="8">
                  <c:v>90</c:v>
                </c:pt>
                <c:pt idx="9">
                  <c:v>80</c:v>
                </c:pt>
                <c:pt idx="10">
                  <c:v>50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</c:numCache>
            </c:numRef>
          </c:xVal>
          <c:yVal>
            <c:numRef>
              <c:f>Calculs!$AI$2:$AI$21</c:f>
              <c:numCache>
                <c:formatCode>0.00</c:formatCode>
                <c:ptCount val="20"/>
                <c:pt idx="0">
                  <c:v>29.34</c:v>
                </c:pt>
                <c:pt idx="1">
                  <c:v>29.5</c:v>
                </c:pt>
                <c:pt idx="2">
                  <c:v>29.8</c:v>
                </c:pt>
                <c:pt idx="3">
                  <c:v>30.3</c:v>
                </c:pt>
                <c:pt idx="4">
                  <c:v>31.6</c:v>
                </c:pt>
                <c:pt idx="5">
                  <c:v>32.4</c:v>
                </c:pt>
                <c:pt idx="6">
                  <c:v>32.65</c:v>
                </c:pt>
                <c:pt idx="7">
                  <c:v>33</c:v>
                </c:pt>
                <c:pt idx="8">
                  <c:v>33.9</c:v>
                </c:pt>
                <c:pt idx="9">
                  <c:v>34</c:v>
                </c:pt>
                <c:pt idx="10">
                  <c:v>34</c:v>
                </c:pt>
                <c:pt idx="11">
                  <c:v>34.65</c:v>
                </c:pt>
                <c:pt idx="12">
                  <c:v>34.65</c:v>
                </c:pt>
                <c:pt idx="13">
                  <c:v>34.65</c:v>
                </c:pt>
                <c:pt idx="14">
                  <c:v>34.65</c:v>
                </c:pt>
                <c:pt idx="15">
                  <c:v>34.65</c:v>
                </c:pt>
                <c:pt idx="16">
                  <c:v>34.65</c:v>
                </c:pt>
                <c:pt idx="17">
                  <c:v>34.65</c:v>
                </c:pt>
                <c:pt idx="18">
                  <c:v>34.65</c:v>
                </c:pt>
                <c:pt idx="19">
                  <c:v>34.65</c:v>
                </c:pt>
              </c:numCache>
            </c:numRef>
          </c:yVal>
          <c:smooth val="0"/>
        </c:ser>
        <c:ser>
          <c:idx val="3"/>
          <c:order val="3"/>
          <c:tx>
            <c:v>O'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Calculs!$AN$2:$AN$21</c:f>
              <c:numCache>
                <c:formatCode>0</c:formatCode>
                <c:ptCount val="20"/>
                <c:pt idx="0">
                  <c:v>40</c:v>
                </c:pt>
                <c:pt idx="1">
                  <c:v>67</c:v>
                </c:pt>
                <c:pt idx="2">
                  <c:v>102</c:v>
                </c:pt>
                <c:pt idx="3">
                  <c:v>122</c:v>
                </c:pt>
                <c:pt idx="4">
                  <c:v>137</c:v>
                </c:pt>
                <c:pt idx="5">
                  <c:v>182</c:v>
                </c:pt>
                <c:pt idx="6">
                  <c:v>222</c:v>
                </c:pt>
                <c:pt idx="7">
                  <c:v>255</c:v>
                </c:pt>
                <c:pt idx="8">
                  <c:v>270</c:v>
                </c:pt>
                <c:pt idx="9">
                  <c:v>288</c:v>
                </c:pt>
                <c:pt idx="10">
                  <c:v>311</c:v>
                </c:pt>
                <c:pt idx="11">
                  <c:v>339</c:v>
                </c:pt>
                <c:pt idx="12">
                  <c:v>339</c:v>
                </c:pt>
                <c:pt idx="13">
                  <c:v>339</c:v>
                </c:pt>
                <c:pt idx="14">
                  <c:v>339</c:v>
                </c:pt>
                <c:pt idx="15">
                  <c:v>339</c:v>
                </c:pt>
                <c:pt idx="16">
                  <c:v>339</c:v>
                </c:pt>
                <c:pt idx="17">
                  <c:v>339</c:v>
                </c:pt>
                <c:pt idx="18">
                  <c:v>339</c:v>
                </c:pt>
                <c:pt idx="19">
                  <c:v>339</c:v>
                </c:pt>
              </c:numCache>
            </c:numRef>
          </c:xVal>
          <c:yVal>
            <c:numRef>
              <c:f>Calculs!$AL$2:$AL$21</c:f>
              <c:numCache>
                <c:formatCode>0.00</c:formatCode>
                <c:ptCount val="20"/>
                <c:pt idx="0">
                  <c:v>29.5</c:v>
                </c:pt>
                <c:pt idx="1">
                  <c:v>29.6</c:v>
                </c:pt>
                <c:pt idx="2">
                  <c:v>30.15</c:v>
                </c:pt>
                <c:pt idx="3">
                  <c:v>30.5</c:v>
                </c:pt>
                <c:pt idx="4">
                  <c:v>31.15</c:v>
                </c:pt>
                <c:pt idx="5">
                  <c:v>31.75</c:v>
                </c:pt>
                <c:pt idx="6">
                  <c:v>31.9</c:v>
                </c:pt>
                <c:pt idx="7">
                  <c:v>32.200000000000003</c:v>
                </c:pt>
                <c:pt idx="8">
                  <c:v>33.1</c:v>
                </c:pt>
                <c:pt idx="9">
                  <c:v>33.22</c:v>
                </c:pt>
                <c:pt idx="10">
                  <c:v>33.75</c:v>
                </c:pt>
                <c:pt idx="11">
                  <c:v>34.450000000000003</c:v>
                </c:pt>
                <c:pt idx="12">
                  <c:v>34.450000000000003</c:v>
                </c:pt>
                <c:pt idx="13">
                  <c:v>34.450000000000003</c:v>
                </c:pt>
                <c:pt idx="14">
                  <c:v>34.450000000000003</c:v>
                </c:pt>
                <c:pt idx="15">
                  <c:v>34.450000000000003</c:v>
                </c:pt>
                <c:pt idx="16">
                  <c:v>34.450000000000003</c:v>
                </c:pt>
                <c:pt idx="17">
                  <c:v>34.450000000000003</c:v>
                </c:pt>
                <c:pt idx="18">
                  <c:v>34.450000000000003</c:v>
                </c:pt>
                <c:pt idx="19">
                  <c:v>34.450000000000003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33056"/>
        <c:axId val="210335232"/>
      </c:scatterChart>
      <c:valAx>
        <c:axId val="21033305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Quantités</a:t>
                </a:r>
              </a:p>
            </c:rich>
          </c:tx>
          <c:layout>
            <c:manualLayout>
              <c:xMode val="edge"/>
              <c:yMode val="edge"/>
              <c:x val="0.84077988533220283"/>
              <c:y val="0.918874867462759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0335232"/>
        <c:crosses val="autoZero"/>
        <c:crossBetween val="midCat"/>
      </c:valAx>
      <c:valAx>
        <c:axId val="210335232"/>
        <c:scaling>
          <c:orientation val="minMax"/>
          <c:max val="35"/>
          <c:min val="29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</a:t>
                </a:r>
              </a:p>
            </c:rich>
          </c:tx>
          <c:layout>
            <c:manualLayout>
              <c:xMode val="edge"/>
              <c:yMode val="edge"/>
              <c:x val="4.0091638029782363E-2"/>
              <c:y val="4.63576158940397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0333056"/>
        <c:crosses val="autoZero"/>
        <c:crossBetween val="midCat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56224501146973"/>
          <c:y val="0.43377518207575044"/>
          <c:w val="0.12485693583834667"/>
          <c:h val="0.14072865064052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Courbes d'Offre et de Demande</a:t>
            </a:r>
          </a:p>
        </c:rich>
      </c:tx>
      <c:layout>
        <c:manualLayout>
          <c:xMode val="edge"/>
          <c:yMode val="edge"/>
          <c:x val="0.37291667213357088"/>
          <c:y val="2.0201941632235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3333333333334E-2"/>
          <c:y val="0.12289562289562289"/>
          <c:w val="0.78437500000000004"/>
          <c:h val="0.74410774410774416"/>
        </c:manualLayout>
      </c:layout>
      <c:scatterChart>
        <c:scatterStyle val="lineMarker"/>
        <c:varyColors val="0"/>
        <c:ser>
          <c:idx val="0"/>
          <c:order val="0"/>
          <c:tx>
            <c:v>Demande</c:v>
          </c:tx>
          <c:spPr>
            <a:ln w="38100">
              <a:solidFill>
                <a:srgbClr val="CCFFCC"/>
              </a:solidFill>
              <a:prstDash val="lgDash"/>
            </a:ln>
          </c:spPr>
          <c:marker>
            <c:symbol val="none"/>
          </c:marker>
          <c:xVal>
            <c:numRef>
              <c:f>Calculs!$AJ$2:$AJ$21</c:f>
              <c:numCache>
                <c:formatCode>0</c:formatCode>
                <c:ptCount val="20"/>
                <c:pt idx="0">
                  <c:v>288</c:v>
                </c:pt>
                <c:pt idx="1">
                  <c:v>282</c:v>
                </c:pt>
                <c:pt idx="2">
                  <c:v>247</c:v>
                </c:pt>
                <c:pt idx="3">
                  <c:v>207</c:v>
                </c:pt>
                <c:pt idx="4">
                  <c:v>182</c:v>
                </c:pt>
                <c:pt idx="5">
                  <c:v>152</c:v>
                </c:pt>
                <c:pt idx="6">
                  <c:v>127</c:v>
                </c:pt>
                <c:pt idx="7">
                  <c:v>102</c:v>
                </c:pt>
                <c:pt idx="8">
                  <c:v>80</c:v>
                </c:pt>
                <c:pt idx="9">
                  <c:v>70</c:v>
                </c:pt>
                <c:pt idx="10">
                  <c:v>40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</c:numCache>
            </c:numRef>
          </c:xVal>
          <c:yVal>
            <c:numRef>
              <c:f>Calculs!$AI$2:$AI$21</c:f>
              <c:numCache>
                <c:formatCode>0.00</c:formatCode>
                <c:ptCount val="20"/>
                <c:pt idx="0">
                  <c:v>29.34</c:v>
                </c:pt>
                <c:pt idx="1">
                  <c:v>29.5</c:v>
                </c:pt>
                <c:pt idx="2">
                  <c:v>29.8</c:v>
                </c:pt>
                <c:pt idx="3">
                  <c:v>30.3</c:v>
                </c:pt>
                <c:pt idx="4">
                  <c:v>31.6</c:v>
                </c:pt>
                <c:pt idx="5">
                  <c:v>32.4</c:v>
                </c:pt>
                <c:pt idx="6">
                  <c:v>32.65</c:v>
                </c:pt>
                <c:pt idx="7">
                  <c:v>33</c:v>
                </c:pt>
                <c:pt idx="8">
                  <c:v>33.9</c:v>
                </c:pt>
                <c:pt idx="9">
                  <c:v>34</c:v>
                </c:pt>
                <c:pt idx="10">
                  <c:v>34</c:v>
                </c:pt>
                <c:pt idx="11">
                  <c:v>34.65</c:v>
                </c:pt>
                <c:pt idx="12">
                  <c:v>34.65</c:v>
                </c:pt>
                <c:pt idx="13">
                  <c:v>34.65</c:v>
                </c:pt>
                <c:pt idx="14">
                  <c:v>34.65</c:v>
                </c:pt>
                <c:pt idx="15">
                  <c:v>34.65</c:v>
                </c:pt>
                <c:pt idx="16">
                  <c:v>34.65</c:v>
                </c:pt>
                <c:pt idx="17">
                  <c:v>34.65</c:v>
                </c:pt>
                <c:pt idx="18">
                  <c:v>34.65</c:v>
                </c:pt>
                <c:pt idx="19">
                  <c:v>34.65</c:v>
                </c:pt>
              </c:numCache>
            </c:numRef>
          </c:yVal>
          <c:smooth val="0"/>
        </c:ser>
        <c:ser>
          <c:idx val="1"/>
          <c:order val="1"/>
          <c:tx>
            <c:v>Offre</c:v>
          </c:tx>
          <c:spPr>
            <a:ln w="38100">
              <a:solidFill>
                <a:srgbClr val="FF99CC"/>
              </a:solidFill>
              <a:prstDash val="lgDash"/>
            </a:ln>
          </c:spPr>
          <c:marker>
            <c:symbol val="none"/>
          </c:marker>
          <c:xVal>
            <c:numRef>
              <c:f>Calculs!$AM$2:$AM$21</c:f>
              <c:numCache>
                <c:formatCode>0</c:formatCode>
                <c:ptCount val="20"/>
                <c:pt idx="0">
                  <c:v>20</c:v>
                </c:pt>
                <c:pt idx="1">
                  <c:v>47</c:v>
                </c:pt>
                <c:pt idx="2">
                  <c:v>82</c:v>
                </c:pt>
                <c:pt idx="3">
                  <c:v>102</c:v>
                </c:pt>
                <c:pt idx="4">
                  <c:v>117</c:v>
                </c:pt>
                <c:pt idx="5">
                  <c:v>162</c:v>
                </c:pt>
                <c:pt idx="6">
                  <c:v>202</c:v>
                </c:pt>
                <c:pt idx="7">
                  <c:v>235</c:v>
                </c:pt>
                <c:pt idx="8">
                  <c:v>250</c:v>
                </c:pt>
                <c:pt idx="9">
                  <c:v>268</c:v>
                </c:pt>
                <c:pt idx="10">
                  <c:v>291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  <c:pt idx="18">
                  <c:v>319</c:v>
                </c:pt>
                <c:pt idx="19">
                  <c:v>319</c:v>
                </c:pt>
              </c:numCache>
            </c:numRef>
          </c:xVal>
          <c:yVal>
            <c:numRef>
              <c:f>Calculs!$AL$2:$AL$21</c:f>
              <c:numCache>
                <c:formatCode>0.00</c:formatCode>
                <c:ptCount val="20"/>
                <c:pt idx="0">
                  <c:v>29.5</c:v>
                </c:pt>
                <c:pt idx="1">
                  <c:v>29.6</c:v>
                </c:pt>
                <c:pt idx="2">
                  <c:v>30.15</c:v>
                </c:pt>
                <c:pt idx="3">
                  <c:v>30.5</c:v>
                </c:pt>
                <c:pt idx="4">
                  <c:v>31.15</c:v>
                </c:pt>
                <c:pt idx="5">
                  <c:v>31.75</c:v>
                </c:pt>
                <c:pt idx="6">
                  <c:v>31.9</c:v>
                </c:pt>
                <c:pt idx="7">
                  <c:v>32.200000000000003</c:v>
                </c:pt>
                <c:pt idx="8">
                  <c:v>33.1</c:v>
                </c:pt>
                <c:pt idx="9">
                  <c:v>33.22</c:v>
                </c:pt>
                <c:pt idx="10">
                  <c:v>33.75</c:v>
                </c:pt>
                <c:pt idx="11">
                  <c:v>34.450000000000003</c:v>
                </c:pt>
                <c:pt idx="12">
                  <c:v>34.450000000000003</c:v>
                </c:pt>
                <c:pt idx="13">
                  <c:v>34.450000000000003</c:v>
                </c:pt>
                <c:pt idx="14">
                  <c:v>34.450000000000003</c:v>
                </c:pt>
                <c:pt idx="15">
                  <c:v>34.450000000000003</c:v>
                </c:pt>
                <c:pt idx="16">
                  <c:v>34.450000000000003</c:v>
                </c:pt>
                <c:pt idx="17">
                  <c:v>34.450000000000003</c:v>
                </c:pt>
                <c:pt idx="18">
                  <c:v>34.450000000000003</c:v>
                </c:pt>
                <c:pt idx="19">
                  <c:v>34.450000000000003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88480"/>
        <c:axId val="210390400"/>
      </c:scatterChart>
      <c:valAx>
        <c:axId val="21038848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Quantités</a:t>
                </a:r>
              </a:p>
            </c:rich>
          </c:tx>
          <c:layout>
            <c:manualLayout>
              <c:xMode val="edge"/>
              <c:yMode val="edge"/>
              <c:x val="0.88916671696218552"/>
              <c:y val="0.8771043247245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0390400"/>
        <c:crosses val="autoZero"/>
        <c:crossBetween val="midCat"/>
      </c:valAx>
      <c:valAx>
        <c:axId val="210390400"/>
        <c:scaling>
          <c:orientation val="minMax"/>
          <c:max val="35"/>
          <c:min val="29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</a:t>
                </a:r>
              </a:p>
            </c:rich>
          </c:tx>
          <c:layout>
            <c:manualLayout>
              <c:xMode val="edge"/>
              <c:yMode val="edge"/>
              <c:x val="5.4166633865241245E-2"/>
              <c:y val="2.693609895832964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0388480"/>
        <c:crosses val="autoZero"/>
        <c:crossBetween val="midCat"/>
        <c:min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0</xdr:row>
      <xdr:rowOff>504825</xdr:rowOff>
    </xdr:from>
    <xdr:to>
      <xdr:col>1</xdr:col>
      <xdr:colOff>485776</xdr:colOff>
      <xdr:row>0</xdr:row>
      <xdr:rowOff>819150</xdr:rowOff>
    </xdr:to>
    <xdr:sp macro="" textlink="">
      <xdr:nvSpPr>
        <xdr:cNvPr id="2" name="Flèche vers le bas 1"/>
        <xdr:cNvSpPr/>
      </xdr:nvSpPr>
      <xdr:spPr bwMode="auto">
        <a:xfrm>
          <a:off x="2590801" y="504825"/>
          <a:ext cx="228600" cy="314325"/>
        </a:xfrm>
        <a:prstGeom prst="downArrow">
          <a:avLst/>
        </a:prstGeom>
        <a:solidFill>
          <a:srgbClr val="6699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9525</xdr:colOff>
      <xdr:row>0</xdr:row>
      <xdr:rowOff>104775</xdr:rowOff>
    </xdr:from>
    <xdr:to>
      <xdr:col>2</xdr:col>
      <xdr:colOff>19050</xdr:colOff>
      <xdr:row>0</xdr:row>
      <xdr:rowOff>400050</xdr:rowOff>
    </xdr:to>
    <xdr:sp macro="" textlink="">
      <xdr:nvSpPr>
        <xdr:cNvPr id="3" name="Rectangle 2"/>
        <xdr:cNvSpPr/>
      </xdr:nvSpPr>
      <xdr:spPr bwMode="auto">
        <a:xfrm>
          <a:off x="2343150" y="104775"/>
          <a:ext cx="771525" cy="295275"/>
        </a:xfrm>
        <a:prstGeom prst="rect">
          <a:avLst/>
        </a:prstGeom>
        <a:noFill/>
        <a:ln w="9525" cap="flat" cmpd="sng" algn="ctr">
          <a:solidFill>
            <a:srgbClr val="6699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rgbClr val="669900"/>
              </a:solidFill>
            </a:rPr>
            <a:t>SAISIR ICI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45944" cy="565668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0.0905</cdr:x>
      <cdr:y>0.867</cdr:y>
    </cdr:from>
    <cdr:to>
      <cdr:x>0.93125</cdr:x>
      <cdr:y>0.86725</cdr:y>
    </cdr:to>
    <cdr:sp macro="" textlink="">
      <cdr:nvSpPr>
        <cdr:cNvPr id="522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27532" y="4905356"/>
          <a:ext cx="7687818" cy="14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0.0965</cdr:x>
      <cdr:y>0.06825</cdr:y>
    </cdr:from>
    <cdr:to>
      <cdr:x>0.09725</cdr:x>
      <cdr:y>0.877</cdr:y>
    </cdr:to>
    <cdr:sp macro="" textlink="">
      <cdr:nvSpPr>
        <cdr:cNvPr id="5222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82396" y="386148"/>
          <a:ext cx="6858" cy="45757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5944" cy="565668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0.6795</cdr:x>
      <cdr:y>0.13125</cdr:y>
    </cdr:from>
    <cdr:to>
      <cdr:x>0.7875</cdr:x>
      <cdr:y>0.17575</cdr:y>
    </cdr:to>
    <cdr:sp macro="" textlink="">
      <cdr:nvSpPr>
        <cdr:cNvPr id="5632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3348" y="742593"/>
          <a:ext cx="987552" cy="2517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FF0000"/>
              </a:solidFill>
              <a:latin typeface="Arial"/>
              <a:cs typeface="Arial"/>
            </a:rPr>
            <a:t>Offre</a:t>
          </a:r>
          <a:endParaRPr lang="fr-FR"/>
        </a:p>
      </cdr:txBody>
    </cdr:sp>
  </cdr:relSizeAnchor>
  <cdr:relSizeAnchor xmlns:cdr="http://schemas.openxmlformats.org/drawingml/2006/chartDrawing">
    <cdr:from>
      <cdr:x>0.0905</cdr:x>
      <cdr:y>0.867</cdr:y>
    </cdr:from>
    <cdr:to>
      <cdr:x>0.9275</cdr:x>
      <cdr:y>0.86725</cdr:y>
    </cdr:to>
    <cdr:sp macro="" textlink="">
      <cdr:nvSpPr>
        <cdr:cNvPr id="563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27532" y="4905356"/>
          <a:ext cx="7653528" cy="14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0.0965</cdr:x>
      <cdr:y>0.06825</cdr:y>
    </cdr:from>
    <cdr:to>
      <cdr:x>0.09725</cdr:x>
      <cdr:y>0.877</cdr:y>
    </cdr:to>
    <cdr:sp macro="" textlink="">
      <cdr:nvSpPr>
        <cdr:cNvPr id="563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82396" y="386148"/>
          <a:ext cx="6858" cy="45757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0.0905</cdr:x>
      <cdr:y>0.94025</cdr:y>
    </cdr:from>
    <cdr:to>
      <cdr:x>0.35175</cdr:x>
      <cdr:y>0.9405</cdr:y>
    </cdr:to>
    <cdr:sp macro="" textlink="">
      <cdr:nvSpPr>
        <cdr:cNvPr id="563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7532" y="5319793"/>
          <a:ext cx="2388870" cy="14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0.0855</cdr:x>
      <cdr:y>0.96925</cdr:y>
    </cdr:from>
    <cdr:to>
      <cdr:x>0.72225</cdr:x>
      <cdr:y>0.9695</cdr:y>
    </cdr:to>
    <cdr:sp macro="" textlink="">
      <cdr:nvSpPr>
        <cdr:cNvPr id="5632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1812" y="5483871"/>
          <a:ext cx="5822442" cy="14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0.01575</cdr:x>
      <cdr:y>0.19375</cdr:y>
    </cdr:from>
    <cdr:to>
      <cdr:x>0.016</cdr:x>
      <cdr:y>0.877</cdr:y>
    </cdr:to>
    <cdr:sp macro="" textlink="">
      <cdr:nvSpPr>
        <cdr:cNvPr id="5632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018" y="1096208"/>
          <a:ext cx="2286" cy="38657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0.03025</cdr:x>
      <cdr:y>0.6475</cdr:y>
    </cdr:from>
    <cdr:to>
      <cdr:x>0.03025</cdr:x>
      <cdr:y>0.855</cdr:y>
    </cdr:to>
    <cdr:sp macro="" textlink="">
      <cdr:nvSpPr>
        <cdr:cNvPr id="5632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6606" y="3663458"/>
          <a:ext cx="0" cy="11740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5944" cy="565668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0.67475</cdr:x>
      <cdr:y>0.82225</cdr:y>
    </cdr:from>
    <cdr:to>
      <cdr:x>0.80575</cdr:x>
      <cdr:y>0.8675</cdr:y>
    </cdr:to>
    <cdr:sp macro="" textlink="">
      <cdr:nvSpPr>
        <cdr:cNvPr id="604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9914" y="4652167"/>
          <a:ext cx="1197864" cy="256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8000"/>
              </a:solidFill>
              <a:latin typeface="Arial"/>
              <a:cs typeface="Arial"/>
            </a:rPr>
            <a:t>Demande</a:t>
          </a:r>
          <a:endParaRPr lang="fr-FR"/>
        </a:p>
      </cdr:txBody>
    </cdr:sp>
  </cdr:relSizeAnchor>
  <cdr:relSizeAnchor xmlns:cdr="http://schemas.openxmlformats.org/drawingml/2006/chartDrawing">
    <cdr:from>
      <cdr:x>0.0905</cdr:x>
      <cdr:y>0.867</cdr:y>
    </cdr:from>
    <cdr:to>
      <cdr:x>0.93125</cdr:x>
      <cdr:y>0.86725</cdr:y>
    </cdr:to>
    <cdr:sp macro="" textlink="">
      <cdr:nvSpPr>
        <cdr:cNvPr id="6041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27532" y="4905356"/>
          <a:ext cx="7687818" cy="14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0.0965</cdr:x>
      <cdr:y>0.06825</cdr:y>
    </cdr:from>
    <cdr:to>
      <cdr:x>0.09725</cdr:x>
      <cdr:y>0.877</cdr:y>
    </cdr:to>
    <cdr:sp macro="" textlink="">
      <cdr:nvSpPr>
        <cdr:cNvPr id="6042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82396" y="386148"/>
          <a:ext cx="6858" cy="45757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0.08425</cdr:x>
      <cdr:y>0.9505</cdr:y>
    </cdr:from>
    <cdr:to>
      <cdr:x>0.3475</cdr:x>
      <cdr:y>0.95075</cdr:y>
    </cdr:to>
    <cdr:sp macro="" textlink="">
      <cdr:nvSpPr>
        <cdr:cNvPr id="6042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0382" y="5377786"/>
          <a:ext cx="2407158" cy="14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0.08425</cdr:x>
      <cdr:y>0.97775</cdr:y>
    </cdr:from>
    <cdr:to>
      <cdr:x>0.7265</cdr:x>
      <cdr:y>0.978</cdr:y>
    </cdr:to>
    <cdr:sp macro="" textlink="">
      <cdr:nvSpPr>
        <cdr:cNvPr id="60422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0382" y="5531963"/>
          <a:ext cx="5872734" cy="14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0.026</cdr:x>
      <cdr:y>0.68925</cdr:y>
    </cdr:from>
    <cdr:to>
      <cdr:x>0.02625</cdr:x>
      <cdr:y>0.895</cdr:y>
    </cdr:to>
    <cdr:sp macro="" textlink="">
      <cdr:nvSpPr>
        <cdr:cNvPr id="6042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744" y="3899673"/>
          <a:ext cx="2286" cy="11641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0.00825</cdr:x>
      <cdr:y>0.21075</cdr:y>
    </cdr:from>
    <cdr:to>
      <cdr:x>0.0085</cdr:x>
      <cdr:y>0.89425</cdr:y>
    </cdr:to>
    <cdr:sp macro="" textlink="">
      <cdr:nvSpPr>
        <cdr:cNvPr id="60424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5438" y="1192392"/>
          <a:ext cx="2286" cy="38671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5944" cy="565668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0.67475</cdr:x>
      <cdr:y>0.82225</cdr:y>
    </cdr:from>
    <cdr:to>
      <cdr:x>0.80575</cdr:x>
      <cdr:y>0.8675</cdr:y>
    </cdr:to>
    <cdr:sp macro="" textlink="">
      <cdr:nvSpPr>
        <cdr:cNvPr id="10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9914" y="4652167"/>
          <a:ext cx="1197864" cy="256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8000"/>
              </a:solidFill>
              <a:latin typeface="Arial"/>
              <a:cs typeface="Arial"/>
            </a:rPr>
            <a:t>Demande</a:t>
          </a:r>
          <a:endParaRPr lang="fr-FR"/>
        </a:p>
      </cdr:txBody>
    </cdr:sp>
  </cdr:relSizeAnchor>
  <cdr:relSizeAnchor xmlns:cdr="http://schemas.openxmlformats.org/drawingml/2006/chartDrawing">
    <cdr:from>
      <cdr:x>0.68425</cdr:x>
      <cdr:y>0.13125</cdr:y>
    </cdr:from>
    <cdr:to>
      <cdr:x>0.79325</cdr:x>
      <cdr:y>0.17575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56782" y="742593"/>
          <a:ext cx="996696" cy="2517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FF0000"/>
              </a:solidFill>
              <a:latin typeface="Arial"/>
              <a:cs typeface="Arial"/>
            </a:rPr>
            <a:t>Offre</a:t>
          </a:r>
          <a:endParaRPr lang="fr-FR"/>
        </a:p>
      </cdr:txBody>
    </cdr:sp>
  </cdr:relSizeAnchor>
  <cdr:relSizeAnchor xmlns:cdr="http://schemas.openxmlformats.org/drawingml/2006/chartDrawing">
    <cdr:from>
      <cdr:x>0.0905</cdr:x>
      <cdr:y>0.867</cdr:y>
    </cdr:from>
    <cdr:to>
      <cdr:x>0.93125</cdr:x>
      <cdr:y>0.86725</cdr:y>
    </cdr:to>
    <cdr:sp macro="" textlink="">
      <cdr:nvSpPr>
        <cdr:cNvPr id="102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27708" y="4904345"/>
          <a:ext cx="7689452" cy="14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0.0965</cdr:x>
      <cdr:y>0.06825</cdr:y>
    </cdr:from>
    <cdr:to>
      <cdr:x>0.09725</cdr:x>
      <cdr:y>0.877</cdr:y>
    </cdr:to>
    <cdr:sp macro="" textlink="">
      <cdr:nvSpPr>
        <cdr:cNvPr id="1039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82584" y="386069"/>
          <a:ext cx="6859" cy="45748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0.05632</cdr:x>
      <cdr:y>0.97404</cdr:y>
    </cdr:from>
    <cdr:to>
      <cdr:x>0.62432</cdr:x>
      <cdr:y>0.97404</cdr:y>
    </cdr:to>
    <cdr:sp macro="" textlink="">
      <cdr:nvSpPr>
        <cdr:cNvPr id="1040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5128" y="5509829"/>
          <a:ext cx="519489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0.01889</cdr:x>
      <cdr:y>0.63548</cdr:y>
    </cdr:from>
    <cdr:to>
      <cdr:x>0.01889</cdr:x>
      <cdr:y>0.96798</cdr:y>
    </cdr:to>
    <cdr:sp macro="" textlink="">
      <cdr:nvSpPr>
        <cdr:cNvPr id="1041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2733" y="3594726"/>
          <a:ext cx="0" cy="18808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695325</xdr:colOff>
      <xdr:row>33</xdr:row>
      <xdr:rowOff>76200</xdr:rowOff>
    </xdr:to>
    <xdr:graphicFrame macro="">
      <xdr:nvGraphicFramePr>
        <xdr:cNvPr id="4302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0.67239</cdr:x>
      <cdr:y>0.8102</cdr:y>
    </cdr:from>
    <cdr:to>
      <cdr:x>0.78351</cdr:x>
      <cdr:y>0.86258</cdr:y>
    </cdr:to>
    <cdr:sp macro="" textlink="">
      <cdr:nvSpPr>
        <cdr:cNvPr id="440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175" y="4661184"/>
          <a:ext cx="923925" cy="3013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50" b="1" i="0" u="none" strike="noStrike" baseline="0">
              <a:solidFill>
                <a:srgbClr val="008000"/>
              </a:solidFill>
              <a:latin typeface="Arial"/>
              <a:cs typeface="Arial"/>
            </a:rPr>
            <a:t>Demande</a:t>
          </a:r>
          <a:endParaRPr lang="fr-FR"/>
        </a:p>
      </cdr:txBody>
    </cdr:sp>
  </cdr:relSizeAnchor>
  <cdr:relSizeAnchor xmlns:cdr="http://schemas.openxmlformats.org/drawingml/2006/chartDrawing">
    <cdr:from>
      <cdr:x>0.65535</cdr:x>
      <cdr:y>0.14368</cdr:y>
    </cdr:from>
    <cdr:to>
      <cdr:x>0.75716</cdr:x>
      <cdr:y>0.20695</cdr:y>
    </cdr:to>
    <cdr:sp macro="" textlink="">
      <cdr:nvSpPr>
        <cdr:cNvPr id="4403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419" y="826580"/>
          <a:ext cx="846606" cy="364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50" b="1" i="0" u="none" strike="noStrike" baseline="0">
              <a:solidFill>
                <a:srgbClr val="FF0000"/>
              </a:solidFill>
              <a:latin typeface="Arial"/>
              <a:cs typeface="Arial"/>
            </a:rPr>
            <a:t>Offre</a:t>
          </a:r>
        </a:p>
      </cdr:txBody>
    </cdr:sp>
  </cdr:relSizeAnchor>
  <cdr:relSizeAnchor xmlns:cdr="http://schemas.openxmlformats.org/drawingml/2006/chartDrawing">
    <cdr:from>
      <cdr:x>0.88183</cdr:x>
      <cdr:y>0.01785</cdr:y>
    </cdr:from>
    <cdr:to>
      <cdr:x>0.9839</cdr:x>
      <cdr:y>0.06776</cdr:y>
    </cdr:to>
    <cdr:sp macro="" textlink="">
      <cdr:nvSpPr>
        <cdr:cNvPr id="44035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4283" y="106057"/>
          <a:ext cx="849706" cy="287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50" b="1" i="0" u="none" strike="noStrike" baseline="0">
              <a:solidFill>
                <a:srgbClr val="FF0000"/>
              </a:solidFill>
              <a:latin typeface="Arial"/>
              <a:cs typeface="Arial"/>
            </a:rPr>
            <a:t>O'</a:t>
          </a:r>
          <a:endParaRPr lang="fr-FR"/>
        </a:p>
      </cdr:txBody>
    </cdr:sp>
  </cdr:relSizeAnchor>
  <cdr:relSizeAnchor xmlns:cdr="http://schemas.openxmlformats.org/drawingml/2006/chartDrawing">
    <cdr:from>
      <cdr:x>0.88183</cdr:x>
      <cdr:y>0.07858</cdr:y>
    </cdr:from>
    <cdr:to>
      <cdr:x>0.97945</cdr:x>
      <cdr:y>0.12751</cdr:y>
    </cdr:to>
    <cdr:sp macro="" textlink="">
      <cdr:nvSpPr>
        <cdr:cNvPr id="44036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4283" y="456017"/>
          <a:ext cx="812673" cy="281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50" b="1" i="0" u="none" strike="noStrike" baseline="0">
              <a:solidFill>
                <a:srgbClr val="008000"/>
              </a:solidFill>
              <a:latin typeface="Arial"/>
              <a:cs typeface="Arial"/>
            </a:rPr>
            <a:t>D'</a:t>
          </a:r>
          <a:endParaRPr lang="fr-FR"/>
        </a:p>
      </cdr:txBody>
    </cdr:sp>
  </cdr:relSizeAnchor>
  <cdr:relSizeAnchor xmlns:cdr="http://schemas.openxmlformats.org/drawingml/2006/chartDrawing">
    <cdr:from>
      <cdr:x>0.10062</cdr:x>
      <cdr:y>0.87101</cdr:y>
    </cdr:from>
    <cdr:to>
      <cdr:x>0.89196</cdr:x>
      <cdr:y>0.87126</cdr:y>
    </cdr:to>
    <cdr:sp macro="" textlink="">
      <cdr:nvSpPr>
        <cdr:cNvPr id="440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0842" y="5022505"/>
          <a:ext cx="6587794" cy="14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0.10606</cdr:x>
      <cdr:y>0.09186</cdr:y>
    </cdr:from>
    <cdr:to>
      <cdr:x>0.1068</cdr:x>
      <cdr:y>0.87913</cdr:y>
    </cdr:to>
    <cdr:sp macro="" textlink="">
      <cdr:nvSpPr>
        <cdr:cNvPr id="44038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86104" y="532527"/>
          <a:ext cx="6173" cy="45367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0.07443</cdr:x>
      <cdr:y>0.95363</cdr:y>
    </cdr:from>
    <cdr:to>
      <cdr:x>0.73355</cdr:x>
      <cdr:y>0.95387</cdr:y>
    </cdr:to>
    <cdr:sp macro="" textlink="">
      <cdr:nvSpPr>
        <cdr:cNvPr id="440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2757" y="5498564"/>
          <a:ext cx="5487086" cy="14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0.07443</cdr:x>
      <cdr:y>0.97698</cdr:y>
    </cdr:from>
    <cdr:to>
      <cdr:x>0.73355</cdr:x>
      <cdr:y>0.97723</cdr:y>
    </cdr:to>
    <cdr:sp macro="" textlink="">
      <cdr:nvSpPr>
        <cdr:cNvPr id="440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2757" y="5633164"/>
          <a:ext cx="5487086" cy="14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0.01264</cdr:x>
      <cdr:y>0.10514</cdr:y>
    </cdr:from>
    <cdr:to>
      <cdr:x>0.01289</cdr:x>
      <cdr:y>0.9138</cdr:y>
    </cdr:to>
    <cdr:sp macro="" textlink="">
      <cdr:nvSpPr>
        <cdr:cNvPr id="44041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8407" y="609036"/>
          <a:ext cx="2058" cy="46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0.02401</cdr:x>
      <cdr:y>0.10514</cdr:y>
    </cdr:from>
    <cdr:to>
      <cdr:x>0.02426</cdr:x>
      <cdr:y>0.91355</cdr:y>
    </cdr:to>
    <cdr:sp macro="" textlink="">
      <cdr:nvSpPr>
        <cdr:cNvPr id="4404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3048" y="609036"/>
          <a:ext cx="2057" cy="46585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0.08233</cdr:x>
      <cdr:y>0.93543</cdr:y>
    </cdr:from>
    <cdr:to>
      <cdr:x>0.74195</cdr:x>
      <cdr:y>0.93568</cdr:y>
    </cdr:to>
    <cdr:sp macro="" textlink="">
      <cdr:nvSpPr>
        <cdr:cNvPr id="4404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594" y="5393718"/>
          <a:ext cx="5491201" cy="14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D33" sqref="D33"/>
    </sheetView>
  </sheetViews>
  <sheetFormatPr baseColWidth="10" defaultRowHeight="12.75" x14ac:dyDescent="0.2"/>
  <cols>
    <col min="1" max="1" width="10.7109375" style="14" customWidth="1"/>
  </cols>
  <sheetData>
    <row r="1" spans="1:2" ht="66" customHeight="1" x14ac:dyDescent="0.2">
      <c r="A1" s="20" t="s">
        <v>10</v>
      </c>
      <c r="B1" s="139"/>
    </row>
    <row r="2" spans="1:2" x14ac:dyDescent="0.2">
      <c r="A2" s="13">
        <v>1</v>
      </c>
      <c r="B2" t="s">
        <v>34</v>
      </c>
    </row>
    <row r="3" spans="1:2" x14ac:dyDescent="0.2">
      <c r="A3" s="13">
        <v>2</v>
      </c>
      <c r="B3" t="s">
        <v>35</v>
      </c>
    </row>
    <row r="4" spans="1:2" x14ac:dyDescent="0.2">
      <c r="A4" s="13">
        <v>3</v>
      </c>
      <c r="B4" t="s">
        <v>32</v>
      </c>
    </row>
    <row r="5" spans="1:2" x14ac:dyDescent="0.2">
      <c r="A5" s="13">
        <v>4</v>
      </c>
      <c r="B5" t="s">
        <v>25</v>
      </c>
    </row>
    <row r="6" spans="1:2" x14ac:dyDescent="0.2">
      <c r="A6" s="13">
        <v>5</v>
      </c>
      <c r="B6" t="s">
        <v>36</v>
      </c>
    </row>
    <row r="7" spans="1:2" x14ac:dyDescent="0.2">
      <c r="A7" s="16">
        <v>6</v>
      </c>
      <c r="B7" t="s">
        <v>37</v>
      </c>
    </row>
    <row r="8" spans="1:2" x14ac:dyDescent="0.2">
      <c r="A8" s="13">
        <v>7</v>
      </c>
      <c r="B8" t="s">
        <v>33</v>
      </c>
    </row>
    <row r="9" spans="1:2" x14ac:dyDescent="0.2">
      <c r="A9" s="13">
        <v>8</v>
      </c>
      <c r="B9" t="s">
        <v>38</v>
      </c>
    </row>
    <row r="10" spans="1:2" x14ac:dyDescent="0.2">
      <c r="A10" s="13">
        <v>9</v>
      </c>
      <c r="B10" t="s">
        <v>39</v>
      </c>
    </row>
    <row r="11" spans="1:2" x14ac:dyDescent="0.2">
      <c r="A11" s="13">
        <v>10</v>
      </c>
      <c r="B11" t="s">
        <v>40</v>
      </c>
    </row>
    <row r="12" spans="1:2" x14ac:dyDescent="0.2">
      <c r="A12" s="13">
        <v>11</v>
      </c>
      <c r="B12" t="s">
        <v>41</v>
      </c>
    </row>
    <row r="13" spans="1:2" x14ac:dyDescent="0.2">
      <c r="A13" s="13">
        <v>12</v>
      </c>
      <c r="B13" t="s">
        <v>42</v>
      </c>
    </row>
    <row r="14" spans="1:2" x14ac:dyDescent="0.2">
      <c r="A14" s="13">
        <v>13</v>
      </c>
      <c r="B14" t="s">
        <v>43</v>
      </c>
    </row>
    <row r="15" spans="1:2" x14ac:dyDescent="0.2">
      <c r="A15" s="13">
        <v>14</v>
      </c>
      <c r="B15" t="s">
        <v>44</v>
      </c>
    </row>
    <row r="16" spans="1:2" x14ac:dyDescent="0.2">
      <c r="A16" s="13">
        <v>15</v>
      </c>
      <c r="B16" t="s">
        <v>45</v>
      </c>
    </row>
    <row r="17" spans="1:2" x14ac:dyDescent="0.2">
      <c r="A17" s="13">
        <v>16</v>
      </c>
      <c r="B17" t="s">
        <v>46</v>
      </c>
    </row>
    <row r="18" spans="1:2" x14ac:dyDescent="0.2">
      <c r="A18" s="13">
        <v>17</v>
      </c>
      <c r="B18" t="s">
        <v>45</v>
      </c>
    </row>
    <row r="19" spans="1:2" x14ac:dyDescent="0.2">
      <c r="A19" s="13">
        <v>18</v>
      </c>
      <c r="B19" t="s">
        <v>47</v>
      </c>
    </row>
    <row r="20" spans="1:2" x14ac:dyDescent="0.2">
      <c r="A20" s="16">
        <v>19</v>
      </c>
      <c r="B20" t="s">
        <v>48</v>
      </c>
    </row>
    <row r="21" spans="1:2" x14ac:dyDescent="0.2">
      <c r="A21" s="13">
        <v>20</v>
      </c>
      <c r="B21" t="s">
        <v>49</v>
      </c>
    </row>
    <row r="22" spans="1:2" x14ac:dyDescent="0.2">
      <c r="A22" s="13">
        <v>21</v>
      </c>
      <c r="B22" t="s">
        <v>50</v>
      </c>
    </row>
    <row r="23" spans="1:2" x14ac:dyDescent="0.2">
      <c r="A23" s="13">
        <v>22</v>
      </c>
      <c r="B23" t="s">
        <v>51</v>
      </c>
    </row>
    <row r="24" spans="1:2" x14ac:dyDescent="0.2">
      <c r="A24" s="13">
        <v>23</v>
      </c>
      <c r="B24" t="s">
        <v>52</v>
      </c>
    </row>
    <row r="25" spans="1:2" x14ac:dyDescent="0.2">
      <c r="A25" s="13">
        <v>24</v>
      </c>
      <c r="B25" t="s">
        <v>53</v>
      </c>
    </row>
    <row r="26" spans="1:2" x14ac:dyDescent="0.2">
      <c r="A26" s="13">
        <v>25</v>
      </c>
    </row>
    <row r="27" spans="1:2" x14ac:dyDescent="0.2">
      <c r="A27" s="13">
        <v>26</v>
      </c>
    </row>
    <row r="28" spans="1:2" x14ac:dyDescent="0.2">
      <c r="A28" s="13">
        <v>27</v>
      </c>
    </row>
    <row r="29" spans="1:2" x14ac:dyDescent="0.2">
      <c r="A29" s="13">
        <v>28</v>
      </c>
    </row>
    <row r="30" spans="1:2" x14ac:dyDescent="0.2">
      <c r="A30" s="13">
        <v>29</v>
      </c>
    </row>
    <row r="31" spans="1:2" x14ac:dyDescent="0.2">
      <c r="A31" s="13">
        <v>30</v>
      </c>
    </row>
    <row r="32" spans="1:2" x14ac:dyDescent="0.2">
      <c r="A32" s="13">
        <v>31</v>
      </c>
    </row>
    <row r="33" spans="1:1" x14ac:dyDescent="0.2">
      <c r="A33" s="13">
        <v>32</v>
      </c>
    </row>
    <row r="34" spans="1:1" x14ac:dyDescent="0.2">
      <c r="A34" s="13">
        <v>33</v>
      </c>
    </row>
    <row r="35" spans="1:1" x14ac:dyDescent="0.2">
      <c r="A35" s="13">
        <v>34</v>
      </c>
    </row>
    <row r="36" spans="1:1" x14ac:dyDescent="0.2">
      <c r="A36" s="13">
        <v>35</v>
      </c>
    </row>
    <row r="37" spans="1:1" x14ac:dyDescent="0.2">
      <c r="A37" s="13">
        <v>36</v>
      </c>
    </row>
    <row r="38" spans="1:1" x14ac:dyDescent="0.2">
      <c r="A38" s="13">
        <v>37</v>
      </c>
    </row>
    <row r="39" spans="1:1" x14ac:dyDescent="0.2">
      <c r="A39" s="13">
        <v>38</v>
      </c>
    </row>
    <row r="40" spans="1:1" x14ac:dyDescent="0.2">
      <c r="A40" s="13">
        <v>39</v>
      </c>
    </row>
    <row r="41" spans="1:1" x14ac:dyDescent="0.2">
      <c r="A41" s="13">
        <v>40</v>
      </c>
    </row>
  </sheetData>
  <conditionalFormatting sqref="B2:B25">
    <cfRule type="cellIs" dxfId="30" priority="1" stopIfTrue="1" operator="equal">
      <formula>"Abs"</formula>
    </cfRule>
    <cfRule type="cellIs" dxfId="29" priority="2" stopIfTrue="1" operator="equal">
      <formula>"NN"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K33" sqref="K33"/>
    </sheetView>
  </sheetViews>
  <sheetFormatPr baseColWidth="10" defaultRowHeight="12.75" x14ac:dyDescent="0.2"/>
  <cols>
    <col min="1" max="1" width="30" style="9" customWidth="1"/>
    <col min="2" max="2" width="6.140625" style="2" customWidth="1"/>
    <col min="3" max="3" width="23.7109375" style="9" customWidth="1"/>
    <col min="4" max="4" width="4.7109375" style="4" customWidth="1"/>
    <col min="5" max="5" width="6.140625" style="2" customWidth="1"/>
    <col min="6" max="6" width="4.5703125" style="2" customWidth="1"/>
    <col min="7" max="7" width="6.140625" style="2" customWidth="1"/>
    <col min="8" max="8" width="23.7109375" style="9" customWidth="1"/>
    <col min="9" max="9" width="4.7109375" style="4" customWidth="1"/>
    <col min="10" max="10" width="6.140625" style="2" customWidth="1"/>
    <col min="11" max="11" width="30.7109375" style="2" customWidth="1"/>
    <col min="12" max="14" width="5.7109375" style="2" customWidth="1"/>
    <col min="15" max="16384" width="11.42578125" style="2"/>
  </cols>
  <sheetData>
    <row r="1" spans="1:10" ht="45.75" customHeight="1" x14ac:dyDescent="0.2">
      <c r="B1" s="126" t="s">
        <v>1</v>
      </c>
      <c r="C1" s="126"/>
      <c r="D1" s="126"/>
      <c r="E1" s="126"/>
      <c r="F1" s="12"/>
      <c r="G1" s="127" t="s">
        <v>0</v>
      </c>
      <c r="H1" s="127"/>
      <c r="I1" s="127"/>
      <c r="J1" s="127"/>
    </row>
    <row r="2" spans="1:10" x14ac:dyDescent="0.2">
      <c r="A2" s="10"/>
      <c r="B2" s="124">
        <v>1</v>
      </c>
      <c r="C2" s="122" t="str">
        <f>IF(Calculs!D2="","",Calculs!D2)</f>
        <v>Alice</v>
      </c>
      <c r="D2" s="5" t="s">
        <v>2</v>
      </c>
      <c r="E2" s="6">
        <v>10</v>
      </c>
      <c r="G2" s="124">
        <v>1</v>
      </c>
      <c r="H2" s="122" t="str">
        <f>IF(Calculs!F2="","",Calculs!F2)</f>
        <v>Allan</v>
      </c>
      <c r="I2" s="5" t="s">
        <v>2</v>
      </c>
      <c r="J2" s="6">
        <v>15</v>
      </c>
    </row>
    <row r="3" spans="1:10" x14ac:dyDescent="0.2">
      <c r="A3" s="11"/>
      <c r="B3" s="125"/>
      <c r="C3" s="123"/>
      <c r="D3" s="7" t="s">
        <v>3</v>
      </c>
      <c r="E3" s="8">
        <v>33.9</v>
      </c>
      <c r="G3" s="125"/>
      <c r="H3" s="123"/>
      <c r="I3" s="7" t="s">
        <v>3</v>
      </c>
      <c r="J3" s="8">
        <v>33.1</v>
      </c>
    </row>
    <row r="4" spans="1:10" x14ac:dyDescent="0.2">
      <c r="A4" s="10"/>
      <c r="B4" s="124">
        <v>2</v>
      </c>
      <c r="C4" s="122" t="str">
        <f>IF(Calculs!D3="","",Calculs!D3)</f>
        <v>Naïla</v>
      </c>
      <c r="D4" s="4" t="s">
        <v>2</v>
      </c>
      <c r="E4" s="6">
        <v>30</v>
      </c>
      <c r="G4" s="124">
        <v>2</v>
      </c>
      <c r="H4" s="122" t="str">
        <f>IF(Calculs!F3="","",Calculs!F3)</f>
        <v>Romain</v>
      </c>
      <c r="I4" s="5" t="s">
        <v>2</v>
      </c>
      <c r="J4" s="6">
        <v>20</v>
      </c>
    </row>
    <row r="5" spans="1:10" x14ac:dyDescent="0.2">
      <c r="A5" s="11"/>
      <c r="B5" s="125"/>
      <c r="C5" s="123"/>
      <c r="D5" s="4" t="s">
        <v>3</v>
      </c>
      <c r="E5" s="8">
        <v>31.6</v>
      </c>
      <c r="G5" s="125"/>
      <c r="H5" s="123"/>
      <c r="I5" s="7" t="s">
        <v>3</v>
      </c>
      <c r="J5" s="8">
        <v>29.5</v>
      </c>
    </row>
    <row r="6" spans="1:10" x14ac:dyDescent="0.2">
      <c r="A6" s="10"/>
      <c r="B6" s="124">
        <v>3</v>
      </c>
      <c r="C6" s="122" t="str">
        <f>IF(Calculs!D4="","",Calculs!D4)</f>
        <v>Ines</v>
      </c>
      <c r="D6" s="5" t="s">
        <v>2</v>
      </c>
      <c r="E6" s="6">
        <v>35</v>
      </c>
      <c r="G6" s="124">
        <v>3</v>
      </c>
      <c r="H6" s="122" t="str">
        <f>IF(Calculs!F4="","",Calculs!F4)</f>
        <v>Florian</v>
      </c>
      <c r="I6" s="5" t="s">
        <v>2</v>
      </c>
      <c r="J6" s="6">
        <v>28</v>
      </c>
    </row>
    <row r="7" spans="1:10" x14ac:dyDescent="0.2">
      <c r="A7" s="11"/>
      <c r="B7" s="125"/>
      <c r="C7" s="123"/>
      <c r="D7" s="7" t="s">
        <v>3</v>
      </c>
      <c r="E7" s="8">
        <v>29.5</v>
      </c>
      <c r="G7" s="125"/>
      <c r="H7" s="123"/>
      <c r="I7" s="7" t="s">
        <v>3</v>
      </c>
      <c r="J7" s="8">
        <v>34.450000000000003</v>
      </c>
    </row>
    <row r="8" spans="1:10" x14ac:dyDescent="0.2">
      <c r="A8" s="10"/>
      <c r="B8" s="124">
        <v>4</v>
      </c>
      <c r="C8" s="122" t="str">
        <f>IF(Calculs!D5="","",Calculs!D5)</f>
        <v>Vincent</v>
      </c>
      <c r="D8" s="4" t="s">
        <v>2</v>
      </c>
      <c r="E8" s="6">
        <v>25</v>
      </c>
      <c r="G8" s="124">
        <v>4</v>
      </c>
      <c r="H8" s="122" t="str">
        <f>IF(Calculs!F5="","",Calculs!F5)</f>
        <v>Lucas</v>
      </c>
      <c r="I8" s="5" t="s">
        <v>2</v>
      </c>
      <c r="J8" s="6">
        <v>35</v>
      </c>
    </row>
    <row r="9" spans="1:10" x14ac:dyDescent="0.2">
      <c r="A9" s="11"/>
      <c r="B9" s="125"/>
      <c r="C9" s="123"/>
      <c r="D9" s="4" t="s">
        <v>3</v>
      </c>
      <c r="E9" s="8">
        <v>32.4</v>
      </c>
      <c r="G9" s="125"/>
      <c r="H9" s="123"/>
      <c r="I9" s="7" t="s">
        <v>3</v>
      </c>
      <c r="J9" s="8">
        <v>30.15</v>
      </c>
    </row>
    <row r="10" spans="1:10" x14ac:dyDescent="0.2">
      <c r="A10" s="10"/>
      <c r="B10" s="124">
        <v>5</v>
      </c>
      <c r="C10" s="122" t="str">
        <f>IF(Calculs!D6="","",Calculs!D6)</f>
        <v>Lilian</v>
      </c>
      <c r="D10" s="5" t="s">
        <v>2</v>
      </c>
      <c r="E10" s="6">
        <v>25</v>
      </c>
      <c r="G10" s="124">
        <v>5</v>
      </c>
      <c r="H10" s="122" t="str">
        <f>IF(Calculs!F6="","",Calculs!F6)</f>
        <v>Florian</v>
      </c>
      <c r="I10" s="5" t="s">
        <v>2</v>
      </c>
      <c r="J10" s="6">
        <v>20</v>
      </c>
    </row>
    <row r="11" spans="1:10" x14ac:dyDescent="0.2">
      <c r="A11" s="11"/>
      <c r="B11" s="125"/>
      <c r="C11" s="123"/>
      <c r="D11" s="7" t="s">
        <v>3</v>
      </c>
      <c r="E11" s="8">
        <v>32.65</v>
      </c>
      <c r="G11" s="125"/>
      <c r="H11" s="123"/>
      <c r="I11" s="7" t="s">
        <v>3</v>
      </c>
      <c r="J11" s="8">
        <v>30.5</v>
      </c>
    </row>
    <row r="12" spans="1:10" x14ac:dyDescent="0.2">
      <c r="A12" s="10"/>
      <c r="B12" s="124">
        <v>6</v>
      </c>
      <c r="C12" s="122" t="str">
        <f>IF(Calculs!D7="","",Calculs!D7)</f>
        <v>Charlene</v>
      </c>
      <c r="D12" s="4" t="s">
        <v>2</v>
      </c>
      <c r="E12" s="6">
        <v>22</v>
      </c>
      <c r="G12" s="124">
        <v>6</v>
      </c>
      <c r="H12" s="122" t="str">
        <f>IF(Calculs!F7="","",Calculs!F7)</f>
        <v>Amyne</v>
      </c>
      <c r="I12" s="5" t="s">
        <v>2</v>
      </c>
      <c r="J12" s="6">
        <v>27</v>
      </c>
    </row>
    <row r="13" spans="1:10" x14ac:dyDescent="0.2">
      <c r="A13" s="11"/>
      <c r="B13" s="125"/>
      <c r="C13" s="123"/>
      <c r="D13" s="4" t="s">
        <v>3</v>
      </c>
      <c r="E13" s="8">
        <v>34.65</v>
      </c>
      <c r="G13" s="125"/>
      <c r="H13" s="123"/>
      <c r="I13" s="7" t="s">
        <v>3</v>
      </c>
      <c r="J13" s="8">
        <v>29.6</v>
      </c>
    </row>
    <row r="14" spans="1:10" x14ac:dyDescent="0.2">
      <c r="A14" s="10"/>
      <c r="B14" s="124">
        <v>7</v>
      </c>
      <c r="C14" s="122" t="str">
        <f>IF(Calculs!D8="","",Calculs!D8)</f>
        <v>Jules</v>
      </c>
      <c r="D14" s="5" t="s">
        <v>2</v>
      </c>
      <c r="E14" s="6">
        <v>25</v>
      </c>
      <c r="G14" s="124">
        <v>7</v>
      </c>
      <c r="H14" s="122" t="str">
        <f>IF(Calculs!F8="","",Calculs!F8)</f>
        <v>Chaineze</v>
      </c>
      <c r="I14" s="5" t="s">
        <v>2</v>
      </c>
      <c r="J14" s="6">
        <v>23</v>
      </c>
    </row>
    <row r="15" spans="1:10" x14ac:dyDescent="0.2">
      <c r="A15" s="11"/>
      <c r="B15" s="125"/>
      <c r="C15" s="123"/>
      <c r="D15" s="7" t="s">
        <v>3</v>
      </c>
      <c r="E15" s="8">
        <v>30.3</v>
      </c>
      <c r="G15" s="125"/>
      <c r="H15" s="123"/>
      <c r="I15" s="7" t="s">
        <v>3</v>
      </c>
      <c r="J15" s="8">
        <v>33.75</v>
      </c>
    </row>
    <row r="16" spans="1:10" x14ac:dyDescent="0.2">
      <c r="A16" s="10"/>
      <c r="B16" s="124">
        <v>8</v>
      </c>
      <c r="C16" s="122" t="str">
        <f>IF(Calculs!D9="","",Calculs!D9)</f>
        <v>Emilie</v>
      </c>
      <c r="D16" s="4" t="s">
        <v>2</v>
      </c>
      <c r="E16" s="6">
        <v>40</v>
      </c>
      <c r="G16" s="124">
        <v>8</v>
      </c>
      <c r="H16" s="122" t="str">
        <f>IF(Calculs!F9="","",Calculs!F9)</f>
        <v>Garance</v>
      </c>
      <c r="I16" s="5" t="s">
        <v>2</v>
      </c>
      <c r="J16" s="6">
        <v>40</v>
      </c>
    </row>
    <row r="17" spans="1:10" x14ac:dyDescent="0.2">
      <c r="A17" s="11"/>
      <c r="B17" s="125"/>
      <c r="C17" s="123"/>
      <c r="D17" s="4" t="s">
        <v>3</v>
      </c>
      <c r="E17" s="8">
        <v>29.8</v>
      </c>
      <c r="G17" s="125"/>
      <c r="H17" s="123"/>
      <c r="I17" s="7" t="s">
        <v>3</v>
      </c>
      <c r="J17" s="8">
        <v>31.9</v>
      </c>
    </row>
    <row r="18" spans="1:10" x14ac:dyDescent="0.2">
      <c r="A18" s="10"/>
      <c r="B18" s="124">
        <v>9</v>
      </c>
      <c r="C18" s="122" t="str">
        <f>IF(Calculs!D10="","",Calculs!D10)</f>
        <v>Sophie</v>
      </c>
      <c r="D18" s="5" t="s">
        <v>2</v>
      </c>
      <c r="E18" s="6">
        <v>30</v>
      </c>
      <c r="G18" s="124">
        <v>9</v>
      </c>
      <c r="H18" s="122" t="str">
        <f>IF(Calculs!F10="","",Calculs!F10)</f>
        <v>Alizee</v>
      </c>
      <c r="I18" s="5" t="s">
        <v>2</v>
      </c>
      <c r="J18" s="6">
        <v>33</v>
      </c>
    </row>
    <row r="19" spans="1:10" x14ac:dyDescent="0.2">
      <c r="A19" s="11"/>
      <c r="B19" s="125"/>
      <c r="C19" s="123"/>
      <c r="D19" s="7" t="s">
        <v>3</v>
      </c>
      <c r="E19" s="8">
        <v>34</v>
      </c>
      <c r="G19" s="125"/>
      <c r="H19" s="123"/>
      <c r="I19" s="7" t="s">
        <v>3</v>
      </c>
      <c r="J19" s="8">
        <v>32.200000000000003</v>
      </c>
    </row>
    <row r="20" spans="1:10" x14ac:dyDescent="0.2">
      <c r="A20" s="10"/>
      <c r="B20" s="124">
        <v>10</v>
      </c>
      <c r="C20" s="122" t="str">
        <f>IF(Calculs!D11="","",Calculs!D11)</f>
        <v>Tareq</v>
      </c>
      <c r="D20" s="4" t="s">
        <v>2</v>
      </c>
      <c r="E20" s="6">
        <v>22</v>
      </c>
      <c r="G20" s="124">
        <v>10</v>
      </c>
      <c r="H20" s="122" t="str">
        <f>IF(Calculs!F11="","",Calculs!F11)</f>
        <v>Sheima</v>
      </c>
      <c r="I20" s="5" t="s">
        <v>2</v>
      </c>
      <c r="J20" s="6">
        <v>15</v>
      </c>
    </row>
    <row r="21" spans="1:10" x14ac:dyDescent="0.2">
      <c r="A21" s="11"/>
      <c r="B21" s="125"/>
      <c r="C21" s="123"/>
      <c r="D21" s="4" t="s">
        <v>3</v>
      </c>
      <c r="E21" s="8">
        <v>33</v>
      </c>
      <c r="G21" s="125"/>
      <c r="H21" s="123"/>
      <c r="I21" s="7" t="s">
        <v>3</v>
      </c>
      <c r="J21" s="8">
        <v>31.15</v>
      </c>
    </row>
    <row r="22" spans="1:10" x14ac:dyDescent="0.2">
      <c r="A22" s="10"/>
      <c r="B22" s="124">
        <v>11</v>
      </c>
      <c r="C22" s="122" t="str">
        <f>IF(Calculs!D12="","",Calculs!D12)</f>
        <v>Meriem</v>
      </c>
      <c r="D22" s="5" t="s">
        <v>2</v>
      </c>
      <c r="E22" s="6">
        <v>6</v>
      </c>
      <c r="G22" s="124">
        <v>11</v>
      </c>
      <c r="H22" s="122" t="str">
        <f>IF(Calculs!F12="","",Calculs!F12)</f>
        <v>Marion</v>
      </c>
      <c r="I22" s="5" t="s">
        <v>2</v>
      </c>
      <c r="J22" s="6">
        <v>18</v>
      </c>
    </row>
    <row r="23" spans="1:10" x14ac:dyDescent="0.2">
      <c r="A23" s="11"/>
      <c r="B23" s="125"/>
      <c r="C23" s="123"/>
      <c r="D23" s="7" t="s">
        <v>3</v>
      </c>
      <c r="E23" s="8">
        <v>29.34</v>
      </c>
      <c r="G23" s="125"/>
      <c r="H23" s="123"/>
      <c r="I23" s="7" t="s">
        <v>3</v>
      </c>
      <c r="J23" s="8">
        <v>33.22</v>
      </c>
    </row>
    <row r="24" spans="1:10" x14ac:dyDescent="0.2">
      <c r="A24" s="10"/>
      <c r="B24" s="124">
        <v>12</v>
      </c>
      <c r="C24" s="122" t="str">
        <f>IF(Calculs!D13="","",Calculs!D13)</f>
        <v>Jordan</v>
      </c>
      <c r="D24" s="4" t="s">
        <v>2</v>
      </c>
      <c r="E24" s="6">
        <v>18</v>
      </c>
      <c r="G24" s="124">
        <v>12</v>
      </c>
      <c r="H24" s="122" t="str">
        <f>IF(Calculs!F13="","",Calculs!F13)</f>
        <v>Morgane</v>
      </c>
      <c r="I24" s="5" t="s">
        <v>2</v>
      </c>
      <c r="J24" s="6">
        <v>45</v>
      </c>
    </row>
    <row r="25" spans="1:10" x14ac:dyDescent="0.2">
      <c r="A25" s="11"/>
      <c r="B25" s="125"/>
      <c r="C25" s="123"/>
      <c r="D25" s="4" t="s">
        <v>3</v>
      </c>
      <c r="E25" s="8">
        <v>34</v>
      </c>
      <c r="G25" s="125"/>
      <c r="H25" s="123"/>
      <c r="I25" s="7" t="s">
        <v>3</v>
      </c>
      <c r="J25" s="8">
        <v>31.75</v>
      </c>
    </row>
    <row r="26" spans="1:10" x14ac:dyDescent="0.2">
      <c r="A26" s="10"/>
      <c r="B26" s="124">
        <v>13</v>
      </c>
      <c r="C26" s="122" t="str">
        <f>IF(Calculs!D14="","",Calculs!D14)</f>
        <v/>
      </c>
      <c r="D26" s="5" t="s">
        <v>2</v>
      </c>
      <c r="E26" s="6"/>
      <c r="G26" s="124">
        <v>13</v>
      </c>
      <c r="H26" s="122" t="str">
        <f>IF(Calculs!F14="","",Calculs!F14)</f>
        <v/>
      </c>
      <c r="I26" s="5" t="s">
        <v>2</v>
      </c>
      <c r="J26" s="6"/>
    </row>
    <row r="27" spans="1:10" x14ac:dyDescent="0.2">
      <c r="A27" s="11"/>
      <c r="B27" s="125"/>
      <c r="C27" s="123"/>
      <c r="D27" s="7" t="s">
        <v>3</v>
      </c>
      <c r="E27" s="8"/>
      <c r="G27" s="125"/>
      <c r="H27" s="123"/>
      <c r="I27" s="7" t="s">
        <v>3</v>
      </c>
      <c r="J27" s="8"/>
    </row>
    <row r="28" spans="1:10" x14ac:dyDescent="0.2">
      <c r="A28" s="10"/>
      <c r="B28" s="124">
        <v>14</v>
      </c>
      <c r="C28" s="122" t="str">
        <f>IF(Calculs!D15="","",Calculs!D15)</f>
        <v/>
      </c>
      <c r="D28" s="4" t="s">
        <v>2</v>
      </c>
      <c r="E28" s="6"/>
      <c r="G28" s="124">
        <v>14</v>
      </c>
      <c r="H28" s="122" t="str">
        <f>IF(Calculs!F15="","",Calculs!F15)</f>
        <v/>
      </c>
      <c r="I28" s="5" t="s">
        <v>2</v>
      </c>
      <c r="J28" s="6"/>
    </row>
    <row r="29" spans="1:10" x14ac:dyDescent="0.2">
      <c r="A29" s="11"/>
      <c r="B29" s="125"/>
      <c r="C29" s="123"/>
      <c r="D29" s="4" t="s">
        <v>3</v>
      </c>
      <c r="E29" s="8"/>
      <c r="G29" s="125"/>
      <c r="H29" s="123"/>
      <c r="I29" s="7" t="s">
        <v>3</v>
      </c>
      <c r="J29" s="8"/>
    </row>
    <row r="30" spans="1:10" x14ac:dyDescent="0.2">
      <c r="A30" s="10"/>
      <c r="B30" s="124">
        <v>15</v>
      </c>
      <c r="C30" s="122" t="str">
        <f>IF(Calculs!D16="","",Calculs!D16)</f>
        <v/>
      </c>
      <c r="D30" s="5" t="s">
        <v>2</v>
      </c>
      <c r="E30" s="6"/>
      <c r="G30" s="124">
        <v>15</v>
      </c>
      <c r="H30" s="122" t="str">
        <f>IF(Calculs!F16="","",Calculs!F16)</f>
        <v/>
      </c>
      <c r="I30" s="5" t="s">
        <v>2</v>
      </c>
      <c r="J30" s="6"/>
    </row>
    <row r="31" spans="1:10" x14ac:dyDescent="0.2">
      <c r="A31" s="11"/>
      <c r="B31" s="125"/>
      <c r="C31" s="123"/>
      <c r="D31" s="7" t="s">
        <v>3</v>
      </c>
      <c r="E31" s="8"/>
      <c r="G31" s="125"/>
      <c r="H31" s="123"/>
      <c r="I31" s="7" t="s">
        <v>3</v>
      </c>
      <c r="J31" s="8"/>
    </row>
    <row r="32" spans="1:10" x14ac:dyDescent="0.2">
      <c r="A32" s="10"/>
      <c r="B32" s="124">
        <v>16</v>
      </c>
      <c r="C32" s="122" t="str">
        <f>IF(Calculs!D17="","",Calculs!D17)</f>
        <v/>
      </c>
      <c r="D32" s="4" t="s">
        <v>2</v>
      </c>
      <c r="E32" s="6"/>
      <c r="G32" s="124">
        <v>16</v>
      </c>
      <c r="H32" s="122" t="str">
        <f>IF(Calculs!F17="","",Calculs!F17)</f>
        <v/>
      </c>
      <c r="I32" s="5" t="s">
        <v>2</v>
      </c>
      <c r="J32" s="6"/>
    </row>
    <row r="33" spans="1:10" x14ac:dyDescent="0.2">
      <c r="A33" s="11"/>
      <c r="B33" s="125"/>
      <c r="C33" s="123"/>
      <c r="D33" s="4" t="s">
        <v>3</v>
      </c>
      <c r="E33" s="8"/>
      <c r="G33" s="125"/>
      <c r="H33" s="123"/>
      <c r="I33" s="7" t="s">
        <v>3</v>
      </c>
      <c r="J33" s="8"/>
    </row>
    <row r="34" spans="1:10" x14ac:dyDescent="0.2">
      <c r="A34" s="11"/>
      <c r="B34" s="124">
        <v>17</v>
      </c>
      <c r="C34" s="122" t="str">
        <f>IF(Calculs!D18="","",Calculs!D18)</f>
        <v/>
      </c>
      <c r="D34" s="5" t="s">
        <v>2</v>
      </c>
      <c r="E34" s="6"/>
      <c r="G34" s="124">
        <v>17</v>
      </c>
      <c r="H34" s="122" t="str">
        <f>IF(Calculs!F18="","",Calculs!F18)</f>
        <v/>
      </c>
      <c r="I34" s="5" t="s">
        <v>2</v>
      </c>
      <c r="J34" s="6"/>
    </row>
    <row r="35" spans="1:10" x14ac:dyDescent="0.2">
      <c r="A35" s="11"/>
      <c r="B35" s="125"/>
      <c r="C35" s="123"/>
      <c r="D35" s="7" t="s">
        <v>3</v>
      </c>
      <c r="E35" s="8"/>
      <c r="G35" s="125"/>
      <c r="H35" s="123"/>
      <c r="I35" s="7" t="s">
        <v>3</v>
      </c>
      <c r="J35" s="8"/>
    </row>
    <row r="36" spans="1:10" x14ac:dyDescent="0.2">
      <c r="A36" s="11"/>
      <c r="B36" s="124">
        <v>18</v>
      </c>
      <c r="C36" s="122" t="str">
        <f>IF(Calculs!D19="","",Calculs!D19)</f>
        <v/>
      </c>
      <c r="D36" s="4" t="s">
        <v>2</v>
      </c>
      <c r="E36" s="6"/>
      <c r="G36" s="124">
        <v>18</v>
      </c>
      <c r="H36" s="122" t="str">
        <f>IF(Calculs!F19="","",Calculs!F19)</f>
        <v/>
      </c>
      <c r="I36" s="5" t="s">
        <v>2</v>
      </c>
      <c r="J36" s="6"/>
    </row>
    <row r="37" spans="1:10" x14ac:dyDescent="0.2">
      <c r="A37" s="11"/>
      <c r="B37" s="125"/>
      <c r="C37" s="123"/>
      <c r="D37" s="4" t="s">
        <v>3</v>
      </c>
      <c r="E37" s="8"/>
      <c r="G37" s="125"/>
      <c r="H37" s="123"/>
      <c r="I37" s="7" t="s">
        <v>3</v>
      </c>
      <c r="J37" s="8"/>
    </row>
    <row r="38" spans="1:10" x14ac:dyDescent="0.2">
      <c r="A38" s="10"/>
      <c r="B38" s="124">
        <v>19</v>
      </c>
      <c r="C38" s="122" t="str">
        <f>IF(Calculs!D20="","",Calculs!D20)</f>
        <v/>
      </c>
      <c r="D38" s="5" t="s">
        <v>2</v>
      </c>
      <c r="E38" s="6"/>
      <c r="G38" s="124">
        <v>19</v>
      </c>
      <c r="H38" s="122" t="str">
        <f>IF(Calculs!F20="","",Calculs!F20)</f>
        <v/>
      </c>
      <c r="I38" s="5" t="s">
        <v>2</v>
      </c>
      <c r="J38" s="6"/>
    </row>
    <row r="39" spans="1:10" x14ac:dyDescent="0.2">
      <c r="A39" s="11"/>
      <c r="B39" s="125"/>
      <c r="C39" s="123"/>
      <c r="D39" s="7" t="s">
        <v>3</v>
      </c>
      <c r="E39" s="8"/>
      <c r="G39" s="125"/>
      <c r="H39" s="123"/>
      <c r="I39" s="7" t="s">
        <v>3</v>
      </c>
      <c r="J39" s="8"/>
    </row>
    <row r="40" spans="1:10" x14ac:dyDescent="0.2">
      <c r="A40" s="10"/>
      <c r="B40" s="124">
        <v>20</v>
      </c>
      <c r="C40" s="122" t="str">
        <f>IF(Calculs!D21="","",Calculs!D21)</f>
        <v/>
      </c>
      <c r="D40" s="4" t="s">
        <v>2</v>
      </c>
      <c r="E40" s="6"/>
      <c r="G40" s="124">
        <v>20</v>
      </c>
      <c r="H40" s="122" t="str">
        <f>IF(Calculs!F21="","",Calculs!F21)</f>
        <v/>
      </c>
      <c r="I40" s="5" t="s">
        <v>2</v>
      </c>
      <c r="J40" s="6"/>
    </row>
    <row r="41" spans="1:10" x14ac:dyDescent="0.2">
      <c r="A41" s="11"/>
      <c r="B41" s="125"/>
      <c r="C41" s="123"/>
      <c r="D41" s="7" t="s">
        <v>3</v>
      </c>
      <c r="E41" s="8"/>
      <c r="G41" s="125"/>
      <c r="H41" s="123"/>
      <c r="I41" s="7" t="s">
        <v>3</v>
      </c>
      <c r="J41" s="8"/>
    </row>
    <row r="42" spans="1:10" x14ac:dyDescent="0.2">
      <c r="A42" s="10"/>
      <c r="B42" s="1"/>
      <c r="E42" s="1"/>
      <c r="G42" s="1"/>
      <c r="J42" s="1"/>
    </row>
    <row r="43" spans="1:10" x14ac:dyDescent="0.2">
      <c r="A43" s="10"/>
      <c r="B43" s="1"/>
      <c r="E43" s="1"/>
      <c r="G43" s="1"/>
      <c r="J43" s="1"/>
    </row>
    <row r="44" spans="1:10" x14ac:dyDescent="0.2">
      <c r="A44" s="10"/>
      <c r="B44" s="1"/>
      <c r="E44" s="1"/>
      <c r="G44" s="1"/>
      <c r="J44" s="1"/>
    </row>
    <row r="45" spans="1:10" x14ac:dyDescent="0.2">
      <c r="A45" s="10"/>
      <c r="B45" s="1"/>
      <c r="E45" s="1"/>
      <c r="G45" s="1"/>
      <c r="J45" s="1"/>
    </row>
    <row r="46" spans="1:10" x14ac:dyDescent="0.2">
      <c r="A46" s="10"/>
      <c r="B46" s="1"/>
      <c r="E46" s="1"/>
      <c r="G46" s="1"/>
      <c r="J46" s="1"/>
    </row>
    <row r="47" spans="1:10" x14ac:dyDescent="0.2">
      <c r="A47" s="10"/>
      <c r="B47" s="1"/>
      <c r="E47" s="1"/>
      <c r="G47" s="1"/>
      <c r="J47" s="1"/>
    </row>
    <row r="48" spans="1:10" x14ac:dyDescent="0.2">
      <c r="A48" s="10"/>
      <c r="B48" s="1"/>
      <c r="E48" s="1"/>
      <c r="G48" s="1"/>
      <c r="J48" s="1"/>
    </row>
    <row r="49" spans="1:10" x14ac:dyDescent="0.2">
      <c r="A49" s="10"/>
      <c r="B49" s="1"/>
      <c r="E49" s="1"/>
      <c r="G49" s="1"/>
      <c r="J49" s="1"/>
    </row>
    <row r="50" spans="1:10" x14ac:dyDescent="0.2">
      <c r="A50" s="10"/>
      <c r="B50" s="1"/>
      <c r="E50" s="1"/>
      <c r="G50" s="1"/>
      <c r="J50" s="1"/>
    </row>
    <row r="51" spans="1:10" x14ac:dyDescent="0.2">
      <c r="A51" s="10"/>
      <c r="B51" s="1"/>
      <c r="E51" s="1"/>
      <c r="G51" s="1"/>
      <c r="J51" s="1"/>
    </row>
    <row r="52" spans="1:10" x14ac:dyDescent="0.2">
      <c r="A52" s="10"/>
      <c r="B52" s="1"/>
      <c r="E52" s="1"/>
      <c r="G52" s="1"/>
      <c r="J52" s="1"/>
    </row>
    <row r="53" spans="1:10" x14ac:dyDescent="0.2">
      <c r="A53" s="10"/>
      <c r="B53" s="1"/>
      <c r="E53" s="1"/>
      <c r="G53" s="1"/>
      <c r="J53" s="1"/>
    </row>
    <row r="54" spans="1:10" x14ac:dyDescent="0.2">
      <c r="A54" s="10"/>
      <c r="B54" s="1"/>
      <c r="E54" s="1"/>
      <c r="G54" s="1"/>
      <c r="J54" s="1"/>
    </row>
    <row r="55" spans="1:10" x14ac:dyDescent="0.2">
      <c r="A55" s="10"/>
      <c r="B55" s="1"/>
      <c r="E55" s="1"/>
      <c r="G55" s="1"/>
      <c r="J55" s="1"/>
    </row>
    <row r="56" spans="1:10" x14ac:dyDescent="0.2">
      <c r="A56" s="10"/>
      <c r="B56" s="1"/>
      <c r="E56" s="1"/>
      <c r="G56" s="1"/>
      <c r="J56" s="1"/>
    </row>
    <row r="57" spans="1:10" x14ac:dyDescent="0.2">
      <c r="A57" s="10"/>
      <c r="B57" s="1"/>
      <c r="E57" s="1"/>
      <c r="G57" s="1"/>
      <c r="J57" s="1"/>
    </row>
    <row r="58" spans="1:10" x14ac:dyDescent="0.2">
      <c r="A58" s="10"/>
      <c r="B58" s="1"/>
      <c r="E58" s="1"/>
      <c r="G58" s="1"/>
      <c r="J58" s="1"/>
    </row>
    <row r="59" spans="1:10" x14ac:dyDescent="0.2">
      <c r="A59" s="10"/>
      <c r="B59" s="1"/>
      <c r="E59" s="1"/>
      <c r="G59" s="1"/>
      <c r="J59" s="1"/>
    </row>
    <row r="60" spans="1:10" x14ac:dyDescent="0.2">
      <c r="A60" s="10"/>
      <c r="B60" s="1"/>
      <c r="E60" s="1"/>
      <c r="G60" s="1"/>
      <c r="J60" s="1"/>
    </row>
    <row r="61" spans="1:10" x14ac:dyDescent="0.2">
      <c r="A61" s="10"/>
      <c r="B61" s="1"/>
      <c r="E61" s="1"/>
      <c r="G61" s="1"/>
      <c r="J61" s="1"/>
    </row>
    <row r="62" spans="1:10" x14ac:dyDescent="0.2">
      <c r="A62" s="10"/>
      <c r="B62" s="1"/>
      <c r="E62" s="1"/>
      <c r="G62" s="1"/>
      <c r="J62" s="1"/>
    </row>
    <row r="63" spans="1:10" x14ac:dyDescent="0.2">
      <c r="A63" s="10"/>
      <c r="B63" s="1"/>
      <c r="E63" s="1"/>
      <c r="G63" s="1"/>
      <c r="J63" s="1"/>
    </row>
    <row r="64" spans="1:10" x14ac:dyDescent="0.2">
      <c r="A64" s="10"/>
      <c r="B64" s="1"/>
      <c r="E64" s="1"/>
      <c r="G64" s="1"/>
      <c r="J64" s="1"/>
    </row>
    <row r="65" spans="1:10" x14ac:dyDescent="0.2">
      <c r="A65" s="10"/>
      <c r="B65" s="1"/>
      <c r="E65" s="1"/>
      <c r="G65" s="1"/>
      <c r="J65" s="1"/>
    </row>
    <row r="66" spans="1:10" x14ac:dyDescent="0.2">
      <c r="A66" s="10"/>
      <c r="B66" s="1"/>
      <c r="E66" s="1"/>
      <c r="G66" s="1"/>
      <c r="J66" s="1"/>
    </row>
    <row r="67" spans="1:10" x14ac:dyDescent="0.2">
      <c r="A67" s="10"/>
      <c r="B67" s="1"/>
      <c r="E67" s="1"/>
      <c r="G67" s="1"/>
      <c r="J67" s="1"/>
    </row>
    <row r="68" spans="1:10" x14ac:dyDescent="0.2">
      <c r="A68" s="10"/>
      <c r="B68" s="1"/>
      <c r="E68" s="1"/>
      <c r="G68" s="1"/>
      <c r="J68" s="1"/>
    </row>
    <row r="69" spans="1:10" x14ac:dyDescent="0.2">
      <c r="A69" s="10"/>
      <c r="B69" s="1"/>
      <c r="E69" s="1"/>
      <c r="G69" s="1"/>
      <c r="J69" s="1"/>
    </row>
    <row r="70" spans="1:10" x14ac:dyDescent="0.2">
      <c r="A70" s="10"/>
      <c r="B70" s="1"/>
      <c r="E70" s="1"/>
      <c r="G70" s="1"/>
      <c r="J70" s="1"/>
    </row>
    <row r="71" spans="1:10" x14ac:dyDescent="0.2">
      <c r="A71" s="10"/>
      <c r="B71" s="1"/>
      <c r="E71" s="1"/>
      <c r="G71" s="1"/>
      <c r="J71" s="1"/>
    </row>
    <row r="72" spans="1:10" x14ac:dyDescent="0.2">
      <c r="A72" s="10"/>
      <c r="B72" s="1"/>
      <c r="E72" s="1"/>
      <c r="G72" s="1"/>
      <c r="J72" s="1"/>
    </row>
    <row r="73" spans="1:10" x14ac:dyDescent="0.2">
      <c r="A73" s="10"/>
      <c r="B73" s="1"/>
      <c r="E73" s="1"/>
      <c r="G73" s="1"/>
      <c r="J73" s="1"/>
    </row>
    <row r="74" spans="1:10" x14ac:dyDescent="0.2">
      <c r="A74" s="10"/>
      <c r="B74" s="1"/>
      <c r="E74" s="1"/>
      <c r="G74" s="1"/>
      <c r="J74" s="1"/>
    </row>
    <row r="75" spans="1:10" x14ac:dyDescent="0.2">
      <c r="A75" s="10"/>
      <c r="B75" s="1"/>
      <c r="E75" s="1"/>
      <c r="G75" s="1"/>
      <c r="J75" s="1"/>
    </row>
    <row r="76" spans="1:10" x14ac:dyDescent="0.2">
      <c r="A76" s="10"/>
      <c r="B76" s="1"/>
      <c r="E76" s="1"/>
      <c r="G76" s="1"/>
      <c r="J76" s="1"/>
    </row>
    <row r="77" spans="1:10" x14ac:dyDescent="0.2">
      <c r="A77" s="10"/>
      <c r="B77" s="1"/>
      <c r="E77" s="1"/>
      <c r="G77" s="1"/>
      <c r="J77" s="1"/>
    </row>
    <row r="78" spans="1:10" x14ac:dyDescent="0.2">
      <c r="A78" s="10"/>
      <c r="B78" s="1"/>
      <c r="E78" s="1"/>
      <c r="G78" s="1"/>
      <c r="J78" s="1"/>
    </row>
    <row r="79" spans="1:10" x14ac:dyDescent="0.2">
      <c r="A79" s="10"/>
      <c r="B79" s="1"/>
      <c r="E79" s="1"/>
      <c r="G79" s="1"/>
      <c r="J79" s="1"/>
    </row>
  </sheetData>
  <mergeCells count="82">
    <mergeCell ref="G6:G7"/>
    <mergeCell ref="H6:H7"/>
    <mergeCell ref="G8:G9"/>
    <mergeCell ref="H8:H9"/>
    <mergeCell ref="B1:E1"/>
    <mergeCell ref="G1:J1"/>
    <mergeCell ref="G2:G3"/>
    <mergeCell ref="G4:G5"/>
    <mergeCell ref="H2:H3"/>
    <mergeCell ref="H4:H5"/>
    <mergeCell ref="C2:C3"/>
    <mergeCell ref="B2:B3"/>
    <mergeCell ref="B4:B5"/>
    <mergeCell ref="C4:C5"/>
    <mergeCell ref="H18:H19"/>
    <mergeCell ref="H20:H21"/>
    <mergeCell ref="H22:H23"/>
    <mergeCell ref="H24:H25"/>
    <mergeCell ref="H10:H11"/>
    <mergeCell ref="H12:H13"/>
    <mergeCell ref="H14:H15"/>
    <mergeCell ref="H16:H17"/>
    <mergeCell ref="H34:H35"/>
    <mergeCell ref="H36:H37"/>
    <mergeCell ref="H38:H39"/>
    <mergeCell ref="H40:H41"/>
    <mergeCell ref="H26:H27"/>
    <mergeCell ref="H28:H29"/>
    <mergeCell ref="H30:H31"/>
    <mergeCell ref="H32:H33"/>
    <mergeCell ref="G18:G19"/>
    <mergeCell ref="G20:G21"/>
    <mergeCell ref="G22:G23"/>
    <mergeCell ref="G24:G25"/>
    <mergeCell ref="G10:G11"/>
    <mergeCell ref="G12:G13"/>
    <mergeCell ref="G14:G15"/>
    <mergeCell ref="G16:G17"/>
    <mergeCell ref="G34:G35"/>
    <mergeCell ref="G36:G37"/>
    <mergeCell ref="G38:G39"/>
    <mergeCell ref="G40:G41"/>
    <mergeCell ref="G26:G27"/>
    <mergeCell ref="G28:G29"/>
    <mergeCell ref="G30:G31"/>
    <mergeCell ref="G32:G33"/>
    <mergeCell ref="B10:B11"/>
    <mergeCell ref="C10:C11"/>
    <mergeCell ref="C12:C13"/>
    <mergeCell ref="B12:B13"/>
    <mergeCell ref="C6:C7"/>
    <mergeCell ref="B6:B7"/>
    <mergeCell ref="B8:B9"/>
    <mergeCell ref="C8:C9"/>
    <mergeCell ref="B14:B15"/>
    <mergeCell ref="C14:C15"/>
    <mergeCell ref="B16:B17"/>
    <mergeCell ref="B18:B19"/>
    <mergeCell ref="C16:C17"/>
    <mergeCell ref="C18:C19"/>
    <mergeCell ref="B28:B29"/>
    <mergeCell ref="B30:B31"/>
    <mergeCell ref="B32:B33"/>
    <mergeCell ref="B34:B35"/>
    <mergeCell ref="B20:B21"/>
    <mergeCell ref="B22:B23"/>
    <mergeCell ref="B24:B25"/>
    <mergeCell ref="B26:B27"/>
    <mergeCell ref="C20:C21"/>
    <mergeCell ref="C22:C23"/>
    <mergeCell ref="C30:C31"/>
    <mergeCell ref="C32:C33"/>
    <mergeCell ref="C24:C25"/>
    <mergeCell ref="C26:C27"/>
    <mergeCell ref="C28:C29"/>
    <mergeCell ref="C40:C41"/>
    <mergeCell ref="B40:B41"/>
    <mergeCell ref="C34:C35"/>
    <mergeCell ref="C36:C37"/>
    <mergeCell ref="B36:B37"/>
    <mergeCell ref="B38:B39"/>
    <mergeCell ref="C38:C39"/>
  </mergeCells>
  <phoneticPr fontId="0" type="noConversion"/>
  <conditionalFormatting sqref="A2:A79 B42:B79 G42:G79 D42:D79 I42:I79">
    <cfRule type="cellIs" dxfId="28" priority="112" stopIfTrue="1" operator="equal">
      <formula>"Abs"</formula>
    </cfRule>
    <cfRule type="cellIs" dxfId="27" priority="113" stopIfTrue="1" operator="equal">
      <formula>"NN"</formula>
    </cfRule>
  </conditionalFormatting>
  <conditionalFormatting sqref="G2 G4 G6 G8 G10 G12 G14 G16 G18 G20 G22 G24 G26 G28 G30 G32 G34 G36 G38 G40 B2 B4:B6 B8:B10 B12:B14 B16:B18 B20:B22 B24:B26 B28:B30 B32:B34 B36:B38 B40 D2:D41 I2:I41">
    <cfRule type="cellIs" dxfId="26" priority="109" stopIfTrue="1" operator="equal">
      <formula>"Abs"</formula>
    </cfRule>
    <cfRule type="cellIs" dxfId="25" priority="110" stopIfTrue="1" operator="equal">
      <formula>"NN"</formula>
    </cfRule>
  </conditionalFormatting>
  <conditionalFormatting sqref="E2:E19">
    <cfRule type="cellIs" dxfId="24" priority="7" stopIfTrue="1" operator="equal">
      <formula>"Abs"</formula>
    </cfRule>
    <cfRule type="cellIs" dxfId="23" priority="8" stopIfTrue="1" operator="equal">
      <formula>"NN"</formula>
    </cfRule>
  </conditionalFormatting>
  <conditionalFormatting sqref="E20:E41">
    <cfRule type="cellIs" dxfId="22" priority="9" stopIfTrue="1" operator="equal">
      <formula>"Abs"</formula>
    </cfRule>
    <cfRule type="cellIs" dxfId="21" priority="10" stopIfTrue="1" operator="equal">
      <formula>"NN"</formula>
    </cfRule>
  </conditionalFormatting>
  <conditionalFormatting sqref="E42:E79">
    <cfRule type="cellIs" dxfId="20" priority="11" stopIfTrue="1" operator="equal">
      <formula>"Abs"</formula>
    </cfRule>
    <cfRule type="cellIs" dxfId="19" priority="12" stopIfTrue="1" operator="equal">
      <formula>"NN"</formula>
    </cfRule>
  </conditionalFormatting>
  <conditionalFormatting sqref="J42:J79">
    <cfRule type="cellIs" dxfId="18" priority="5" stopIfTrue="1" operator="equal">
      <formula>"Abs"</formula>
    </cfRule>
    <cfRule type="cellIs" dxfId="17" priority="6" stopIfTrue="1" operator="equal">
      <formula>"NN"</formula>
    </cfRule>
  </conditionalFormatting>
  <conditionalFormatting sqref="J20:J41">
    <cfRule type="cellIs" dxfId="16" priority="3" stopIfTrue="1" operator="equal">
      <formula>"Abs"</formula>
    </cfRule>
    <cfRule type="cellIs" dxfId="15" priority="4" stopIfTrue="1" operator="equal">
      <formula>"NN"</formula>
    </cfRule>
  </conditionalFormatting>
  <conditionalFormatting sqref="J2:J19">
    <cfRule type="cellIs" dxfId="14" priority="1" stopIfTrue="1" operator="equal">
      <formula>"Abs"</formula>
    </cfRule>
    <cfRule type="cellIs" dxfId="13" priority="2" stopIfTrue="1" operator="equal">
      <formula>"NN"</formula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workbookViewId="0">
      <selection activeCell="B8" sqref="B8:M8"/>
    </sheetView>
  </sheetViews>
  <sheetFormatPr baseColWidth="10" defaultRowHeight="15" x14ac:dyDescent="0.2"/>
  <cols>
    <col min="1" max="1" width="12.7109375" style="103" customWidth="1"/>
    <col min="2" max="21" width="12.7109375" style="96" customWidth="1"/>
    <col min="22" max="30" width="5.7109375" style="96" customWidth="1"/>
    <col min="31" max="31" width="5.7109375" style="88" customWidth="1"/>
    <col min="32" max="16384" width="11.42578125" style="88"/>
  </cols>
  <sheetData>
    <row r="1" spans="1:30" s="94" customFormat="1" ht="18" customHeight="1" x14ac:dyDescent="0.2">
      <c r="A1" s="100"/>
      <c r="B1" s="98">
        <v>1</v>
      </c>
      <c r="C1" s="98">
        <v>2</v>
      </c>
      <c r="D1" s="98">
        <v>3</v>
      </c>
      <c r="E1" s="98">
        <v>4</v>
      </c>
      <c r="F1" s="98">
        <v>5</v>
      </c>
      <c r="G1" s="98">
        <v>6</v>
      </c>
      <c r="H1" s="98">
        <v>7</v>
      </c>
      <c r="I1" s="98">
        <v>8</v>
      </c>
      <c r="J1" s="98">
        <v>9</v>
      </c>
      <c r="K1" s="98">
        <v>10</v>
      </c>
      <c r="L1" s="98">
        <v>11</v>
      </c>
      <c r="M1" s="98">
        <v>12</v>
      </c>
      <c r="N1" s="98">
        <v>13</v>
      </c>
      <c r="O1" s="98">
        <v>14</v>
      </c>
      <c r="P1" s="98">
        <v>15</v>
      </c>
      <c r="Q1" s="98">
        <v>16</v>
      </c>
      <c r="R1" s="98">
        <v>17</v>
      </c>
      <c r="S1" s="98">
        <v>18</v>
      </c>
      <c r="T1" s="98">
        <v>19</v>
      </c>
      <c r="U1" s="98">
        <v>20</v>
      </c>
      <c r="V1" s="98"/>
      <c r="W1" s="98"/>
      <c r="X1" s="98"/>
      <c r="Y1" s="98"/>
      <c r="Z1" s="98"/>
      <c r="AA1" s="98"/>
      <c r="AB1" s="98"/>
      <c r="AC1" s="98"/>
      <c r="AD1" s="98"/>
    </row>
    <row r="2" spans="1:30" s="89" customFormat="1" ht="102" customHeight="1" x14ac:dyDescent="0.2">
      <c r="A2" s="101"/>
      <c r="B2" s="95" t="str">
        <f>Calculs!AV7</f>
        <v>Romain</v>
      </c>
      <c r="C2" s="95" t="str">
        <f>Calculs!AW7</f>
        <v>Amyne</v>
      </c>
      <c r="D2" s="95" t="str">
        <f>Calculs!AX7</f>
        <v>Lucas</v>
      </c>
      <c r="E2" s="95" t="str">
        <f>Calculs!AY7</f>
        <v>Florian</v>
      </c>
      <c r="F2" s="95" t="str">
        <f>Calculs!AZ7</f>
        <v>Sheima</v>
      </c>
      <c r="G2" s="95" t="str">
        <f>Calculs!BA7</f>
        <v>Morgane</v>
      </c>
      <c r="H2" s="95" t="str">
        <f>Calculs!BB7</f>
        <v>Garance</v>
      </c>
      <c r="I2" s="95" t="str">
        <f>Calculs!BC7</f>
        <v>Alizee</v>
      </c>
      <c r="J2" s="95" t="str">
        <f>Calculs!BD7</f>
        <v>Allan</v>
      </c>
      <c r="K2" s="95" t="str">
        <f>Calculs!BE7</f>
        <v>Marion</v>
      </c>
      <c r="L2" s="95" t="str">
        <f>Calculs!BF7</f>
        <v>Chaineze</v>
      </c>
      <c r="M2" s="95" t="str">
        <f>Calculs!BG7</f>
        <v>Florian</v>
      </c>
      <c r="N2" s="95" t="str">
        <f>Calculs!BH7</f>
        <v/>
      </c>
      <c r="O2" s="95" t="str">
        <f>Calculs!BI7</f>
        <v/>
      </c>
      <c r="P2" s="95" t="str">
        <f>Calculs!BJ7</f>
        <v/>
      </c>
      <c r="Q2" s="95" t="str">
        <f>Calculs!BK7</f>
        <v/>
      </c>
      <c r="R2" s="95" t="str">
        <f>Calculs!BL7</f>
        <v/>
      </c>
      <c r="S2" s="95" t="str">
        <f>Calculs!BM7</f>
        <v/>
      </c>
      <c r="T2" s="95" t="str">
        <f>Calculs!BN7</f>
        <v/>
      </c>
      <c r="U2" s="95" t="str">
        <f>Calculs!BO7</f>
        <v/>
      </c>
      <c r="V2" s="95"/>
      <c r="W2" s="95"/>
      <c r="X2" s="95"/>
      <c r="Y2" s="95"/>
      <c r="Z2" s="95"/>
      <c r="AA2" s="95"/>
      <c r="AB2" s="95"/>
      <c r="AC2" s="95"/>
      <c r="AD2" s="95"/>
    </row>
    <row r="3" spans="1:30" s="108" customFormat="1" ht="50.1" customHeight="1" x14ac:dyDescent="0.2">
      <c r="A3" s="105" t="s">
        <v>26</v>
      </c>
      <c r="B3" s="99">
        <f>Calculs!AV8</f>
        <v>29.5</v>
      </c>
      <c r="C3" s="99">
        <f>Calculs!AW8</f>
        <v>29.6</v>
      </c>
      <c r="D3" s="99">
        <f>Calculs!AX8</f>
        <v>30.15</v>
      </c>
      <c r="E3" s="99">
        <f>Calculs!AY8</f>
        <v>30.5</v>
      </c>
      <c r="F3" s="99">
        <f>Calculs!AZ8</f>
        <v>31.15</v>
      </c>
      <c r="G3" s="99">
        <f>Calculs!BA8</f>
        <v>31.75</v>
      </c>
      <c r="H3" s="99">
        <f>Calculs!BB8</f>
        <v>31.9</v>
      </c>
      <c r="I3" s="99">
        <f>Calculs!BC8</f>
        <v>32.200000000000003</v>
      </c>
      <c r="J3" s="99">
        <f>Calculs!BD8</f>
        <v>33.1</v>
      </c>
      <c r="K3" s="99">
        <f>Calculs!BE8</f>
        <v>33.22</v>
      </c>
      <c r="L3" s="99">
        <f>Calculs!BF8</f>
        <v>33.75</v>
      </c>
      <c r="M3" s="99">
        <f>Calculs!BG8</f>
        <v>34.450000000000003</v>
      </c>
      <c r="N3" s="99" t="str">
        <f>Calculs!BH8</f>
        <v/>
      </c>
      <c r="O3" s="99" t="str">
        <f>Calculs!BI8</f>
        <v/>
      </c>
      <c r="P3" s="99" t="str">
        <f>Calculs!BJ8</f>
        <v/>
      </c>
      <c r="Q3" s="99" t="str">
        <f>Calculs!BK8</f>
        <v/>
      </c>
      <c r="R3" s="99" t="str">
        <f>Calculs!BL8</f>
        <v/>
      </c>
      <c r="S3" s="99" t="str">
        <f>Calculs!BM8</f>
        <v/>
      </c>
      <c r="T3" s="99" t="str">
        <f>Calculs!BN8</f>
        <v/>
      </c>
      <c r="U3" s="99" t="str">
        <f>Calculs!BO8</f>
        <v/>
      </c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50.1" customHeight="1" x14ac:dyDescent="0.2">
      <c r="A4" s="106" t="s">
        <v>27</v>
      </c>
      <c r="B4" s="97">
        <f>Calculs!AV9</f>
        <v>20</v>
      </c>
      <c r="C4" s="97">
        <f>Calculs!AW9</f>
        <v>27</v>
      </c>
      <c r="D4" s="97">
        <f>Calculs!AX9</f>
        <v>35</v>
      </c>
      <c r="E4" s="97">
        <f>Calculs!AY9</f>
        <v>20</v>
      </c>
      <c r="F4" s="97">
        <f>Calculs!AZ9</f>
        <v>15</v>
      </c>
      <c r="G4" s="97">
        <f>Calculs!BA9</f>
        <v>45</v>
      </c>
      <c r="H4" s="97">
        <f>Calculs!BB9</f>
        <v>40</v>
      </c>
      <c r="I4" s="97">
        <f>Calculs!BC9</f>
        <v>33</v>
      </c>
      <c r="J4" s="97">
        <f>Calculs!BD9</f>
        <v>15</v>
      </c>
      <c r="K4" s="97">
        <f>Calculs!BE9</f>
        <v>18</v>
      </c>
      <c r="L4" s="97">
        <f>Calculs!BF9</f>
        <v>23</v>
      </c>
      <c r="M4" s="97">
        <f>Calculs!BG9</f>
        <v>28</v>
      </c>
      <c r="N4" s="97" t="str">
        <f>Calculs!BH9</f>
        <v/>
      </c>
      <c r="O4" s="97" t="str">
        <f>Calculs!BI9</f>
        <v/>
      </c>
      <c r="P4" s="97" t="str">
        <f>Calculs!BJ9</f>
        <v/>
      </c>
      <c r="Q4" s="97" t="str">
        <f>Calculs!BK9</f>
        <v/>
      </c>
      <c r="R4" s="97" t="str">
        <f>Calculs!BL9</f>
        <v/>
      </c>
      <c r="S4" s="97" t="str">
        <f>Calculs!BM9</f>
        <v/>
      </c>
      <c r="T4" s="97" t="str">
        <f>Calculs!BN9</f>
        <v/>
      </c>
      <c r="U4" s="97" t="str">
        <f>Calculs!BO9</f>
        <v/>
      </c>
    </row>
    <row r="5" spans="1:30" s="91" customFormat="1" ht="45" customHeight="1" x14ac:dyDescent="0.2">
      <c r="A5" s="102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</row>
    <row r="6" spans="1:30" ht="45" customHeight="1" x14ac:dyDescent="0.2">
      <c r="B6" s="96">
        <f>IF(B4="",0,A6+B4)</f>
        <v>20</v>
      </c>
      <c r="C6" s="96">
        <f t="shared" ref="C6:U6" si="0">IF(C4="",0,B6+C4)</f>
        <v>47</v>
      </c>
      <c r="D6" s="96">
        <f t="shared" si="0"/>
        <v>82</v>
      </c>
      <c r="E6" s="96">
        <f t="shared" si="0"/>
        <v>102</v>
      </c>
      <c r="F6" s="96">
        <f t="shared" si="0"/>
        <v>117</v>
      </c>
      <c r="G6" s="96">
        <f t="shared" si="0"/>
        <v>162</v>
      </c>
      <c r="H6" s="96">
        <f t="shared" si="0"/>
        <v>202</v>
      </c>
      <c r="I6" s="96">
        <f t="shared" si="0"/>
        <v>235</v>
      </c>
      <c r="J6" s="96">
        <f t="shared" si="0"/>
        <v>250</v>
      </c>
      <c r="K6" s="96">
        <f t="shared" si="0"/>
        <v>268</v>
      </c>
      <c r="L6" s="96">
        <f t="shared" si="0"/>
        <v>291</v>
      </c>
      <c r="M6" s="96">
        <f t="shared" si="0"/>
        <v>319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0</v>
      </c>
      <c r="T6" s="96">
        <f t="shared" si="0"/>
        <v>0</v>
      </c>
      <c r="U6" s="96">
        <f t="shared" si="0"/>
        <v>0</v>
      </c>
    </row>
    <row r="7" spans="1:30" ht="45" customHeight="1" x14ac:dyDescent="0.2"/>
    <row r="8" spans="1:30" ht="183.75" customHeight="1" x14ac:dyDescent="0.2">
      <c r="A8" s="104"/>
      <c r="B8" s="128" t="s">
        <v>30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04"/>
      <c r="O8" s="104"/>
      <c r="P8" s="104"/>
      <c r="Q8" s="104"/>
      <c r="R8" s="104"/>
      <c r="S8" s="104"/>
      <c r="T8" s="104"/>
      <c r="U8" s="104"/>
    </row>
  </sheetData>
  <mergeCells count="1">
    <mergeCell ref="B8:M8"/>
  </mergeCells>
  <conditionalFormatting sqref="A6:XFD6">
    <cfRule type="cellIs" dxfId="12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workbookViewId="0">
      <selection activeCell="B8" sqref="B8:M8"/>
    </sheetView>
  </sheetViews>
  <sheetFormatPr baseColWidth="10" defaultRowHeight="15" x14ac:dyDescent="0.2"/>
  <cols>
    <col min="1" max="1" width="12.7109375" style="120" customWidth="1"/>
    <col min="2" max="21" width="12.7109375" style="118" customWidth="1"/>
    <col min="22" max="31" width="5.7109375" style="118" customWidth="1"/>
    <col min="32" max="16384" width="11.42578125" style="118"/>
  </cols>
  <sheetData>
    <row r="1" spans="1:21" s="110" customFormat="1" ht="18" customHeight="1" x14ac:dyDescent="0.2">
      <c r="A1" s="109"/>
      <c r="B1" s="110">
        <v>1</v>
      </c>
      <c r="C1" s="110">
        <v>2</v>
      </c>
      <c r="D1" s="110">
        <v>3</v>
      </c>
      <c r="E1" s="110">
        <v>4</v>
      </c>
      <c r="F1" s="110">
        <v>5</v>
      </c>
      <c r="G1" s="110">
        <v>6</v>
      </c>
      <c r="H1" s="110">
        <v>7</v>
      </c>
      <c r="I1" s="110">
        <v>8</v>
      </c>
      <c r="J1" s="110">
        <v>9</v>
      </c>
      <c r="K1" s="110">
        <v>10</v>
      </c>
      <c r="L1" s="110">
        <v>11</v>
      </c>
      <c r="M1" s="110">
        <v>12</v>
      </c>
      <c r="N1" s="110">
        <v>13</v>
      </c>
      <c r="O1" s="110">
        <v>14</v>
      </c>
      <c r="P1" s="110">
        <v>15</v>
      </c>
      <c r="Q1" s="110">
        <v>16</v>
      </c>
      <c r="R1" s="110">
        <v>17</v>
      </c>
      <c r="S1" s="110">
        <v>18</v>
      </c>
      <c r="T1" s="110">
        <v>19</v>
      </c>
      <c r="U1" s="110">
        <v>20</v>
      </c>
    </row>
    <row r="2" spans="1:21" s="112" customFormat="1" ht="102" customHeight="1" x14ac:dyDescent="0.2">
      <c r="A2" s="111"/>
      <c r="B2" s="112" t="str">
        <f>Calculs!AV2</f>
        <v>Meriem</v>
      </c>
      <c r="C2" s="112" t="str">
        <f>Calculs!AW2</f>
        <v>Ines</v>
      </c>
      <c r="D2" s="112" t="str">
        <f>Calculs!AX2</f>
        <v>Emilie</v>
      </c>
      <c r="E2" s="112" t="str">
        <f>Calculs!AY2</f>
        <v>Jules</v>
      </c>
      <c r="F2" s="112" t="str">
        <f>Calculs!AZ2</f>
        <v>Naïla</v>
      </c>
      <c r="G2" s="112" t="str">
        <f>Calculs!BA2</f>
        <v>Vincent</v>
      </c>
      <c r="H2" s="112" t="str">
        <f>Calculs!BB2</f>
        <v>Lilian</v>
      </c>
      <c r="I2" s="112" t="str">
        <f>Calculs!BC2</f>
        <v>Tareq</v>
      </c>
      <c r="J2" s="112" t="str">
        <f>Calculs!BD2</f>
        <v>Alice</v>
      </c>
      <c r="K2" s="112" t="str">
        <f>Calculs!BE2</f>
        <v>Sophie</v>
      </c>
      <c r="L2" s="112" t="str">
        <f>Calculs!BF2</f>
        <v>Jordan</v>
      </c>
      <c r="M2" s="112" t="str">
        <f>Calculs!BG2</f>
        <v>Charlene</v>
      </c>
      <c r="N2" s="112" t="str">
        <f>Calculs!BH2</f>
        <v/>
      </c>
      <c r="O2" s="112" t="str">
        <f>Calculs!BI2</f>
        <v/>
      </c>
      <c r="P2" s="112" t="str">
        <f>Calculs!BJ2</f>
        <v/>
      </c>
      <c r="Q2" s="112" t="str">
        <f>Calculs!BK2</f>
        <v/>
      </c>
      <c r="R2" s="112" t="str">
        <f>Calculs!BL2</f>
        <v/>
      </c>
      <c r="S2" s="112" t="str">
        <f>Calculs!BM2</f>
        <v/>
      </c>
      <c r="T2" s="112" t="str">
        <f>Calculs!BN2</f>
        <v/>
      </c>
      <c r="U2" s="112" t="str">
        <f>Calculs!BO2</f>
        <v/>
      </c>
    </row>
    <row r="3" spans="1:21" s="115" customFormat="1" ht="50.1" customHeight="1" x14ac:dyDescent="0.2">
      <c r="A3" s="113" t="s">
        <v>26</v>
      </c>
      <c r="B3" s="114">
        <f>Calculs!AV3</f>
        <v>29.34</v>
      </c>
      <c r="C3" s="114">
        <f>Calculs!AW3</f>
        <v>29.5</v>
      </c>
      <c r="D3" s="114">
        <f>Calculs!AX3</f>
        <v>29.8</v>
      </c>
      <c r="E3" s="114">
        <f>Calculs!AY3</f>
        <v>30.3</v>
      </c>
      <c r="F3" s="114">
        <f>Calculs!AZ3</f>
        <v>31.6</v>
      </c>
      <c r="G3" s="114">
        <f>Calculs!BA3</f>
        <v>32.4</v>
      </c>
      <c r="H3" s="114">
        <f>Calculs!BB3</f>
        <v>32.65</v>
      </c>
      <c r="I3" s="114">
        <f>Calculs!BC3</f>
        <v>33</v>
      </c>
      <c r="J3" s="114">
        <f>Calculs!BD3</f>
        <v>33.9</v>
      </c>
      <c r="K3" s="114">
        <f>Calculs!BE3</f>
        <v>34</v>
      </c>
      <c r="L3" s="114">
        <f>Calculs!BF3</f>
        <v>34</v>
      </c>
      <c r="M3" s="114">
        <f>Calculs!BG3</f>
        <v>34.65</v>
      </c>
      <c r="N3" s="114" t="str">
        <f>Calculs!BH3</f>
        <v/>
      </c>
      <c r="O3" s="114" t="str">
        <f>Calculs!BI3</f>
        <v/>
      </c>
      <c r="P3" s="114" t="str">
        <f>Calculs!BJ3</f>
        <v/>
      </c>
      <c r="Q3" s="114" t="str">
        <f>Calculs!BK3</f>
        <v/>
      </c>
      <c r="R3" s="114" t="str">
        <f>Calculs!BL3</f>
        <v/>
      </c>
      <c r="S3" s="114" t="str">
        <f>Calculs!BM3</f>
        <v/>
      </c>
      <c r="T3" s="114" t="str">
        <f>Calculs!BN3</f>
        <v/>
      </c>
      <c r="U3" s="114" t="str">
        <f>Calculs!BO3</f>
        <v/>
      </c>
    </row>
    <row r="4" spans="1:21" ht="50.1" customHeight="1" x14ac:dyDescent="0.2">
      <c r="A4" s="116" t="s">
        <v>27</v>
      </c>
      <c r="B4" s="117">
        <f>Calculs!AV4</f>
        <v>6</v>
      </c>
      <c r="C4" s="117">
        <f>Calculs!AW4</f>
        <v>35</v>
      </c>
      <c r="D4" s="117">
        <f>Calculs!AX4</f>
        <v>40</v>
      </c>
      <c r="E4" s="117">
        <f>Calculs!AY4</f>
        <v>25</v>
      </c>
      <c r="F4" s="117">
        <f>Calculs!AZ4</f>
        <v>30</v>
      </c>
      <c r="G4" s="117">
        <f>Calculs!BA4</f>
        <v>25</v>
      </c>
      <c r="H4" s="117">
        <f>Calculs!BB4</f>
        <v>25</v>
      </c>
      <c r="I4" s="117">
        <f>Calculs!BC4</f>
        <v>22</v>
      </c>
      <c r="J4" s="117">
        <f>Calculs!BD4</f>
        <v>10</v>
      </c>
      <c r="K4" s="117">
        <f>Calculs!BE4</f>
        <v>30</v>
      </c>
      <c r="L4" s="117">
        <f>Calculs!BF4</f>
        <v>18</v>
      </c>
      <c r="M4" s="117">
        <f>Calculs!BG4</f>
        <v>22</v>
      </c>
      <c r="N4" s="117" t="str">
        <f>Calculs!BH4</f>
        <v/>
      </c>
      <c r="O4" s="117" t="str">
        <f>Calculs!BI4</f>
        <v/>
      </c>
      <c r="P4" s="117" t="str">
        <f>Calculs!BJ4</f>
        <v/>
      </c>
      <c r="Q4" s="117" t="str">
        <f>Calculs!BK4</f>
        <v/>
      </c>
      <c r="R4" s="117" t="str">
        <f>Calculs!BL4</f>
        <v/>
      </c>
      <c r="S4" s="117" t="str">
        <f>Calculs!BM4</f>
        <v/>
      </c>
      <c r="T4" s="117" t="str">
        <f>Calculs!BN4</f>
        <v/>
      </c>
      <c r="U4" s="117" t="str">
        <f>Calculs!BO4</f>
        <v/>
      </c>
    </row>
    <row r="5" spans="1:21" ht="45" customHeight="1" x14ac:dyDescent="0.2">
      <c r="A5" s="119"/>
    </row>
    <row r="6" spans="1:21" ht="45" customHeight="1" x14ac:dyDescent="0.2">
      <c r="B6" s="118">
        <f t="shared" ref="B6:T6" si="0">IF(B4="",0,C6+B4)</f>
        <v>288</v>
      </c>
      <c r="C6" s="118">
        <f t="shared" si="0"/>
        <v>282</v>
      </c>
      <c r="D6" s="118">
        <f t="shared" si="0"/>
        <v>247</v>
      </c>
      <c r="E6" s="118">
        <f t="shared" si="0"/>
        <v>207</v>
      </c>
      <c r="F6" s="118">
        <f t="shared" si="0"/>
        <v>182</v>
      </c>
      <c r="G6" s="118">
        <f t="shared" si="0"/>
        <v>152</v>
      </c>
      <c r="H6" s="118">
        <f t="shared" si="0"/>
        <v>127</v>
      </c>
      <c r="I6" s="118">
        <f t="shared" si="0"/>
        <v>102</v>
      </c>
      <c r="J6" s="118">
        <f t="shared" si="0"/>
        <v>80</v>
      </c>
      <c r="K6" s="118">
        <f t="shared" si="0"/>
        <v>70</v>
      </c>
      <c r="L6" s="118">
        <f t="shared" si="0"/>
        <v>40</v>
      </c>
      <c r="M6" s="118">
        <f t="shared" si="0"/>
        <v>22</v>
      </c>
      <c r="N6" s="118">
        <f t="shared" si="0"/>
        <v>0</v>
      </c>
      <c r="O6" s="118">
        <f t="shared" si="0"/>
        <v>0</v>
      </c>
      <c r="P6" s="118">
        <f t="shared" si="0"/>
        <v>0</v>
      </c>
      <c r="Q6" s="118">
        <f t="shared" si="0"/>
        <v>0</v>
      </c>
      <c r="R6" s="118">
        <f t="shared" si="0"/>
        <v>0</v>
      </c>
      <c r="S6" s="118">
        <f t="shared" si="0"/>
        <v>0</v>
      </c>
      <c r="T6" s="118">
        <f t="shared" si="0"/>
        <v>0</v>
      </c>
      <c r="U6" s="118">
        <f>IF(U4="",0,V6+U4)</f>
        <v>0</v>
      </c>
    </row>
    <row r="7" spans="1:21" ht="45" customHeight="1" x14ac:dyDescent="0.2"/>
    <row r="8" spans="1:21" ht="183.75" customHeight="1" x14ac:dyDescent="0.2">
      <c r="A8" s="121"/>
      <c r="B8" s="129" t="s">
        <v>31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1"/>
      <c r="O8" s="121"/>
      <c r="P8" s="121"/>
      <c r="Q8" s="121"/>
      <c r="R8" s="121"/>
      <c r="S8" s="121"/>
      <c r="T8" s="121"/>
      <c r="U8" s="121"/>
    </row>
  </sheetData>
  <mergeCells count="1">
    <mergeCell ref="B8:M8"/>
  </mergeCells>
  <conditionalFormatting sqref="A6:XFD6">
    <cfRule type="cellIs" dxfId="11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N4" sqref="N4"/>
    </sheetView>
  </sheetViews>
  <sheetFormatPr baseColWidth="10" defaultRowHeight="18" x14ac:dyDescent="0.2"/>
  <cols>
    <col min="12" max="12" width="13" style="15" customWidth="1"/>
  </cols>
  <sheetData>
    <row r="1" spans="1:12" ht="12.75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</row>
    <row r="2" spans="1:12" ht="12.75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0"/>
    </row>
    <row r="3" spans="1:12" ht="12.75" x14ac:dyDescent="0.2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0"/>
    </row>
    <row r="4" spans="1:12" ht="12.75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0"/>
    </row>
    <row r="5" spans="1:12" ht="12.75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0"/>
    </row>
    <row r="6" spans="1:12" ht="12.75" customHeight="1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3" t="s">
        <v>8</v>
      </c>
    </row>
    <row r="7" spans="1:12" ht="12.75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4"/>
    </row>
    <row r="8" spans="1:12" ht="12.75" customHeight="1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4"/>
    </row>
    <row r="9" spans="1:12" ht="12.75" customHeight="1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4"/>
    </row>
    <row r="10" spans="1:12" ht="12.75" customHeight="1" x14ac:dyDescent="0.2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4"/>
    </row>
    <row r="11" spans="1:12" ht="12.75" customHeight="1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5">
        <v>10</v>
      </c>
    </row>
    <row r="12" spans="1:12" ht="12.75" customHeight="1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5"/>
    </row>
    <row r="13" spans="1:12" ht="12.75" customHeight="1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5"/>
    </row>
    <row r="14" spans="1:12" ht="12.75" customHeight="1" x14ac:dyDescent="0.2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5"/>
    </row>
    <row r="15" spans="1:12" ht="12.75" customHeight="1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5"/>
    </row>
    <row r="16" spans="1:12" ht="12.75" customHeight="1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6" t="s">
        <v>9</v>
      </c>
    </row>
    <row r="17" spans="1:12" ht="12.75" customHeight="1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7"/>
    </row>
    <row r="18" spans="1:12" ht="12.75" customHeight="1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7"/>
    </row>
    <row r="19" spans="1:12" ht="12.75" customHeight="1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7"/>
    </row>
    <row r="20" spans="1:12" ht="12.75" customHeight="1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7"/>
    </row>
    <row r="21" spans="1:12" ht="12.75" customHeight="1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8">
        <v>20</v>
      </c>
    </row>
    <row r="22" spans="1:12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8"/>
    </row>
    <row r="23" spans="1:12" ht="12.75" customHeight="1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8"/>
    </row>
    <row r="24" spans="1:12" ht="12.75" customHeight="1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8"/>
    </row>
    <row r="25" spans="1:12" ht="12.75" customHeight="1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8"/>
    </row>
    <row r="26" spans="1:12" ht="18" customHeight="1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0"/>
    </row>
    <row r="27" spans="1:12" ht="18" customHeight="1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0"/>
    </row>
    <row r="28" spans="1:12" ht="18" customHeight="1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0"/>
    </row>
    <row r="29" spans="1:12" ht="18" customHeight="1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0"/>
    </row>
    <row r="30" spans="1:12" ht="18" customHeight="1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0"/>
    </row>
    <row r="31" spans="1:12" ht="12.75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0"/>
    </row>
    <row r="32" spans="1:12" ht="12.75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0"/>
    </row>
    <row r="33" spans="1:12" ht="12.75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0"/>
    </row>
    <row r="34" spans="1:12" ht="12.75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0"/>
    </row>
    <row r="35" spans="1:12" ht="12.75" x14ac:dyDescent="0.2">
      <c r="L35" s="130"/>
    </row>
    <row r="36" spans="1:12" ht="12.75" x14ac:dyDescent="0.2">
      <c r="L36" s="130"/>
    </row>
    <row r="37" spans="1:12" ht="12.75" x14ac:dyDescent="0.2">
      <c r="L37" s="130"/>
    </row>
    <row r="38" spans="1:12" ht="12.75" x14ac:dyDescent="0.2">
      <c r="L38" s="130"/>
    </row>
    <row r="39" spans="1:12" ht="12.75" x14ac:dyDescent="0.2">
      <c r="L39" s="130"/>
    </row>
    <row r="40" spans="1:12" ht="12.75" x14ac:dyDescent="0.2">
      <c r="L40" s="130"/>
    </row>
  </sheetData>
  <mergeCells count="9">
    <mergeCell ref="L36:L40"/>
    <mergeCell ref="A1:K34"/>
    <mergeCell ref="L1:L5"/>
    <mergeCell ref="L6:L10"/>
    <mergeCell ref="L11:L15"/>
    <mergeCell ref="L16:L20"/>
    <mergeCell ref="L21:L25"/>
    <mergeCell ref="L31:L35"/>
    <mergeCell ref="L26:L30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5"/>
  <sheetViews>
    <sheetView tabSelected="1" topLeftCell="B1" zoomScaleNormal="100" workbookViewId="0">
      <selection activeCell="N40" sqref="N40"/>
    </sheetView>
  </sheetViews>
  <sheetFormatPr baseColWidth="10" defaultRowHeight="12.75" x14ac:dyDescent="0.2"/>
  <cols>
    <col min="1" max="1" width="10.7109375" style="14" customWidth="1"/>
    <col min="2" max="2" width="18.7109375" style="25" customWidth="1"/>
    <col min="3" max="3" width="5.7109375" style="25" customWidth="1"/>
    <col min="4" max="4" width="18.7109375" style="22" customWidth="1"/>
    <col min="5" max="5" width="5.7109375" style="12" customWidth="1"/>
    <col min="6" max="6" width="18.7109375" style="22" customWidth="1"/>
    <col min="7" max="7" width="5.7109375" style="22" customWidth="1"/>
    <col min="8" max="8" width="5.7109375" style="36" customWidth="1"/>
    <col min="9" max="10" width="5.7109375" style="27" customWidth="1"/>
    <col min="11" max="11" width="5.7109375" style="12" customWidth="1"/>
    <col min="12" max="13" width="5.7109375" style="22" customWidth="1"/>
    <col min="14" max="14" width="8.7109375" style="22" customWidth="1"/>
    <col min="15" max="15" width="4.7109375" style="55" customWidth="1"/>
    <col min="16" max="16" width="4.7109375" style="22" customWidth="1"/>
    <col min="17" max="19" width="5.7109375" style="12" customWidth="1"/>
    <col min="20" max="20" width="5.7109375" style="58" customWidth="1"/>
    <col min="21" max="22" width="5.7109375" style="22" customWidth="1"/>
    <col min="23" max="25" width="5.7109375" style="12" customWidth="1"/>
    <col min="26" max="26" width="8.7109375" style="22" customWidth="1"/>
    <col min="27" max="28" width="4.7109375" style="22" customWidth="1"/>
    <col min="29" max="29" width="5.7109375" style="12" customWidth="1"/>
    <col min="30" max="31" width="5.7109375" style="44" customWidth="1"/>
    <col min="32" max="32" width="5.7109375" style="46" customWidth="1"/>
    <col min="33" max="33" width="5.7109375" style="68" customWidth="1"/>
    <col min="34" max="34" width="5.7109375" style="44" customWidth="1"/>
    <col min="35" max="35" width="5.7109375" style="12" customWidth="1"/>
    <col min="36" max="36" width="5.7109375" style="49" customWidth="1"/>
    <col min="37" max="40" width="5.7109375" style="12" customWidth="1"/>
    <col min="41" max="44" width="5.7109375" style="9" customWidth="1"/>
    <col min="45" max="45" width="5.7109375" style="22" customWidth="1"/>
    <col min="46" max="46" width="5.7109375" style="12" customWidth="1"/>
    <col min="47" max="47" width="5.7109375" style="80" customWidth="1"/>
    <col min="48" max="67" width="5.7109375" style="29" customWidth="1"/>
    <col min="68" max="69" width="5.7109375" style="14" customWidth="1"/>
    <col min="70" max="89" width="5.7109375" style="29" customWidth="1"/>
    <col min="90" max="16384" width="11.42578125" style="2"/>
  </cols>
  <sheetData>
    <row r="1" spans="1:89" s="3" customFormat="1" ht="75.95" customHeight="1" x14ac:dyDescent="0.3">
      <c r="A1" s="20" t="s">
        <v>10</v>
      </c>
      <c r="B1" s="24" t="str">
        <f>IF('Saisie Classe'!B1="","",'Saisie Classe'!B1)</f>
        <v/>
      </c>
      <c r="C1" s="24"/>
      <c r="D1" s="21" t="s">
        <v>1</v>
      </c>
      <c r="E1" s="17"/>
      <c r="F1" s="23" t="s">
        <v>0</v>
      </c>
      <c r="G1" s="23"/>
      <c r="H1" s="50">
        <f>INT(SUM(H2:H41)/2)</f>
        <v>12</v>
      </c>
      <c r="I1" s="90"/>
      <c r="J1" s="33"/>
      <c r="K1" s="77" t="s">
        <v>1</v>
      </c>
      <c r="L1" s="61" t="s">
        <v>15</v>
      </c>
      <c r="M1" s="61" t="s">
        <v>16</v>
      </c>
      <c r="N1" s="62" t="s">
        <v>17</v>
      </c>
      <c r="O1" s="63" t="s">
        <v>11</v>
      </c>
      <c r="P1" s="64" t="s">
        <v>12</v>
      </c>
      <c r="Q1" s="61" t="s">
        <v>13</v>
      </c>
      <c r="R1" s="61" t="s">
        <v>14</v>
      </c>
      <c r="S1" s="61" t="s">
        <v>20</v>
      </c>
      <c r="T1" s="67" t="s">
        <v>18</v>
      </c>
      <c r="U1" s="62" t="s">
        <v>19</v>
      </c>
      <c r="V1" s="81"/>
      <c r="W1" s="76" t="s">
        <v>0</v>
      </c>
      <c r="X1" s="69" t="s">
        <v>15</v>
      </c>
      <c r="Y1" s="69" t="s">
        <v>16</v>
      </c>
      <c r="Z1" s="72" t="s">
        <v>17</v>
      </c>
      <c r="AA1" s="73" t="s">
        <v>11</v>
      </c>
      <c r="AB1" s="74" t="s">
        <v>12</v>
      </c>
      <c r="AC1" s="69" t="s">
        <v>13</v>
      </c>
      <c r="AD1" s="69" t="s">
        <v>14</v>
      </c>
      <c r="AE1" s="69" t="s">
        <v>20</v>
      </c>
      <c r="AF1" s="72" t="s">
        <v>18</v>
      </c>
      <c r="AG1" s="73" t="s">
        <v>19</v>
      </c>
      <c r="AH1" s="17"/>
      <c r="AI1" s="75" t="s">
        <v>3</v>
      </c>
      <c r="AJ1" s="56" t="s">
        <v>4</v>
      </c>
      <c r="AK1" s="34" t="s">
        <v>7</v>
      </c>
      <c r="AL1" s="75" t="s">
        <v>3</v>
      </c>
      <c r="AM1" s="38" t="s">
        <v>5</v>
      </c>
      <c r="AN1" s="38" t="s">
        <v>6</v>
      </c>
      <c r="AO1" s="85"/>
      <c r="AP1" s="61" t="s">
        <v>21</v>
      </c>
      <c r="AQ1" s="61" t="str">
        <f>Q1</f>
        <v>Prix 
classés</v>
      </c>
      <c r="AR1" s="61" t="str">
        <f>R1</f>
        <v>Quantités
classées</v>
      </c>
      <c r="AS1" s="72" t="s">
        <v>21</v>
      </c>
      <c r="AT1" s="72" t="s">
        <v>13</v>
      </c>
      <c r="AU1" s="72" t="s">
        <v>14</v>
      </c>
      <c r="BP1" s="82"/>
      <c r="BQ1" s="82"/>
    </row>
    <row r="2" spans="1:89" ht="12" customHeight="1" x14ac:dyDescent="0.3">
      <c r="A2" s="13">
        <v>1</v>
      </c>
      <c r="B2" s="87" t="str">
        <f>IF('Saisie Classe'!B2="","",'Saisie Classe'!B2)</f>
        <v>Alice</v>
      </c>
      <c r="C2" s="87"/>
      <c r="D2" s="19" t="str">
        <f t="shared" ref="D2:D33" si="0">IF(A2&lt;=H$1,B2,"")</f>
        <v>Alice</v>
      </c>
      <c r="E2" s="28">
        <v>1</v>
      </c>
      <c r="F2" s="19" t="str">
        <f t="shared" ref="F2:F21" si="1">IF(INDEX(B$2:B$41,H$1+E2)="","",INDEX(B$2:B$41,H$1+E2))</f>
        <v>Allan</v>
      </c>
      <c r="G2" s="19"/>
      <c r="H2" s="51">
        <f t="shared" ref="H2:H41" si="2">IF(B2="",0,1)</f>
        <v>1</v>
      </c>
      <c r="I2" s="51">
        <v>1</v>
      </c>
      <c r="J2" s="35"/>
      <c r="K2" s="32">
        <f>IF('Saisie Ordres'!E2="","",'Saisie Ordres'!E2)</f>
        <v>10</v>
      </c>
      <c r="L2" s="31">
        <f>K3</f>
        <v>33.9</v>
      </c>
      <c r="M2" s="32">
        <f>K2</f>
        <v>10</v>
      </c>
      <c r="N2" s="65">
        <f>IF(L2="","",L2+$I2*0.0001)</f>
        <v>33.900100000000002</v>
      </c>
      <c r="O2" s="66">
        <f>IF(L2="","",_xlfn.RANK.EQ(N2,N$2:N$21,1))</f>
        <v>9</v>
      </c>
      <c r="P2" s="60">
        <f>IF(L2="","",MATCH($I2,O$2:O$21,0))</f>
        <v>11</v>
      </c>
      <c r="Q2" s="31">
        <f t="shared" ref="Q2:Q21" si="3">IF(L2="","",INDEX(L$2:L$21,P2))</f>
        <v>29.34</v>
      </c>
      <c r="R2" s="32">
        <f t="shared" ref="R2:R21" si="4">IF(L2="",0,INDEX(M$2:M$21,P2))</f>
        <v>6</v>
      </c>
      <c r="S2" s="32">
        <f t="shared" ref="S2:S19" si="5">S3+R2</f>
        <v>288</v>
      </c>
      <c r="T2" s="59">
        <f t="shared" ref="T2:T21" si="6">IF($L2="",INDEX(L$2:L$21,MATCH(MAX(O$2:O$21),O$2:O$21,0)),Q2)</f>
        <v>29.34</v>
      </c>
      <c r="U2" s="60">
        <f t="shared" ref="U2:U21" si="7">IF($L2="",INDEX(M$2:M$21,MATCH(MAX(O$2:O$21),O$2:O$21,0)),S2)</f>
        <v>288</v>
      </c>
      <c r="V2" s="29"/>
      <c r="W2" s="70">
        <f>IF('Saisie Ordres'!J2="","",'Saisie Ordres'!J2)</f>
        <v>15</v>
      </c>
      <c r="X2" s="71">
        <f>W3</f>
        <v>33.1</v>
      </c>
      <c r="Y2" s="70">
        <f>W2</f>
        <v>15</v>
      </c>
      <c r="Z2" s="42">
        <f>IF(X2="","",X2+$I2*0.0001)</f>
        <v>33.100100000000005</v>
      </c>
      <c r="AA2" s="43">
        <f>IF(X2="","",_xlfn.RANK.EQ(Z2,Z$2:Z$21,1))</f>
        <v>9</v>
      </c>
      <c r="AB2" s="40">
        <f>IF(X2="","",MATCH($I2,AA$2:AA$21,0))</f>
        <v>2</v>
      </c>
      <c r="AC2" s="71">
        <f>IF(X2="","",INDEX(X$2:X$21,AB2))</f>
        <v>29.5</v>
      </c>
      <c r="AD2" s="70">
        <f>IF(X2="",0,INDEX(Y$2:Y$21,AB2))</f>
        <v>20</v>
      </c>
      <c r="AE2" s="70">
        <f>AD2</f>
        <v>20</v>
      </c>
      <c r="AF2" s="41">
        <f>IF($X2="",INDEX(X$2:X$21,MATCH(MAX(AA$2:AA$21),AA$2:AA$21,0)),AC2)</f>
        <v>29.5</v>
      </c>
      <c r="AG2" s="43">
        <f t="shared" ref="AG2:AG21" si="8">IF($X2="",MAX(AE2:AE21),AE2)</f>
        <v>20</v>
      </c>
      <c r="AI2" s="31">
        <f t="shared" ref="AI2:AI21" si="9">T2</f>
        <v>29.34</v>
      </c>
      <c r="AJ2" s="39">
        <f t="shared" ref="AJ2:AJ21" si="10">U2</f>
        <v>288</v>
      </c>
      <c r="AK2" s="39">
        <f t="shared" ref="AK2:AK21" si="11">AJ2+I$39</f>
        <v>298</v>
      </c>
      <c r="AL2" s="41">
        <f>AF2</f>
        <v>29.5</v>
      </c>
      <c r="AM2" s="43">
        <f>AG2</f>
        <v>20</v>
      </c>
      <c r="AN2" s="43">
        <f t="shared" ref="AN2:AN21" si="12">AM2+I$41</f>
        <v>40</v>
      </c>
      <c r="AO2" s="86"/>
      <c r="AP2" s="32" t="str">
        <f t="shared" ref="AP2:AP21" si="13">IF(L2="","",INDEX(D$2:D$21,P2))</f>
        <v>Meriem</v>
      </c>
      <c r="AQ2" s="32">
        <f>Q2</f>
        <v>29.34</v>
      </c>
      <c r="AR2" s="32">
        <f>IF(L2="","",R2)</f>
        <v>6</v>
      </c>
      <c r="AS2" s="40" t="str">
        <f>IF(X2="","",INDEX(F$2:F$21,AB2))</f>
        <v>Romain</v>
      </c>
      <c r="AT2" s="41">
        <f>AC2</f>
        <v>29.5</v>
      </c>
      <c r="AU2" s="40">
        <f>IF(X2="","",AD2)</f>
        <v>20</v>
      </c>
      <c r="AV2" s="32" t="str">
        <f>AP2</f>
        <v>Meriem</v>
      </c>
      <c r="AW2" s="32" t="str">
        <f>AP3</f>
        <v>Ines</v>
      </c>
      <c r="AX2" s="32" t="str">
        <f>AP4</f>
        <v>Emilie</v>
      </c>
      <c r="AY2" s="32" t="str">
        <f>AP5</f>
        <v>Jules</v>
      </c>
      <c r="AZ2" s="32" t="str">
        <f>AP6</f>
        <v>Naïla</v>
      </c>
      <c r="BA2" s="32" t="str">
        <f>AP7</f>
        <v>Vincent</v>
      </c>
      <c r="BB2" s="32" t="str">
        <f>AP8</f>
        <v>Lilian</v>
      </c>
      <c r="BC2" s="32" t="str">
        <f>AP9</f>
        <v>Tareq</v>
      </c>
      <c r="BD2" s="32" t="str">
        <f>AP10</f>
        <v>Alice</v>
      </c>
      <c r="BE2" s="32" t="str">
        <f>AP11</f>
        <v>Sophie</v>
      </c>
      <c r="BF2" s="32" t="str">
        <f>AP12</f>
        <v>Jordan</v>
      </c>
      <c r="BG2" s="32" t="str">
        <f>AP13</f>
        <v>Charlene</v>
      </c>
      <c r="BH2" s="32" t="str">
        <f>AP14</f>
        <v/>
      </c>
      <c r="BI2" s="32" t="str">
        <f>AP15</f>
        <v/>
      </c>
      <c r="BJ2" s="32" t="str">
        <f>AP16</f>
        <v/>
      </c>
      <c r="BK2" s="32" t="str">
        <f>AP17</f>
        <v/>
      </c>
      <c r="BL2" s="32" t="str">
        <f>AP18</f>
        <v/>
      </c>
      <c r="BM2" s="32" t="str">
        <f>AP19</f>
        <v/>
      </c>
      <c r="BN2" s="32" t="str">
        <f>AP20</f>
        <v/>
      </c>
      <c r="BO2" s="32" t="str">
        <f>AP21</f>
        <v/>
      </c>
    </row>
    <row r="3" spans="1:89" ht="12" customHeight="1" x14ac:dyDescent="0.2">
      <c r="A3" s="13">
        <v>2</v>
      </c>
      <c r="B3" s="87" t="str">
        <f>IF('Saisie Classe'!B3="","",'Saisie Classe'!B3)</f>
        <v>Naïla</v>
      </c>
      <c r="C3" s="87"/>
      <c r="D3" s="19" t="str">
        <f t="shared" si="0"/>
        <v>Naïla</v>
      </c>
      <c r="E3" s="28">
        <v>2</v>
      </c>
      <c r="F3" s="19" t="str">
        <f t="shared" si="1"/>
        <v>Romain</v>
      </c>
      <c r="G3" s="19"/>
      <c r="H3" s="51">
        <f t="shared" si="2"/>
        <v>1</v>
      </c>
      <c r="I3" s="51">
        <v>2</v>
      </c>
      <c r="J3" s="35"/>
      <c r="K3" s="31">
        <f>IF('Saisie Ordres'!E3="","",'Saisie Ordres'!E3)</f>
        <v>33.9</v>
      </c>
      <c r="L3" s="31">
        <f>K5</f>
        <v>31.6</v>
      </c>
      <c r="M3" s="32">
        <f>K4</f>
        <v>30</v>
      </c>
      <c r="N3" s="65">
        <f t="shared" ref="N3:N21" si="14">IF(L3="","",L3+$I3*0.0001)</f>
        <v>31.600200000000001</v>
      </c>
      <c r="O3" s="66">
        <f t="shared" ref="O3:O21" si="15">IF(L3="","",_xlfn.RANK.EQ(N3,N$2:N$21,1))</f>
        <v>5</v>
      </c>
      <c r="P3" s="60">
        <f t="shared" ref="P3:P21" si="16">IF(L3="","",MATCH($I3,O$2:O$21,0))</f>
        <v>3</v>
      </c>
      <c r="Q3" s="31">
        <f t="shared" si="3"/>
        <v>29.5</v>
      </c>
      <c r="R3" s="32">
        <f t="shared" si="4"/>
        <v>35</v>
      </c>
      <c r="S3" s="32">
        <f t="shared" si="5"/>
        <v>282</v>
      </c>
      <c r="T3" s="59">
        <f t="shared" si="6"/>
        <v>29.5</v>
      </c>
      <c r="U3" s="60">
        <f t="shared" si="7"/>
        <v>282</v>
      </c>
      <c r="V3" s="29"/>
      <c r="W3" s="71">
        <f>IF('Saisie Ordres'!J3="","",'Saisie Ordres'!J3)</f>
        <v>33.1</v>
      </c>
      <c r="X3" s="71">
        <f>W5</f>
        <v>29.5</v>
      </c>
      <c r="Y3" s="70">
        <f>W4</f>
        <v>20</v>
      </c>
      <c r="Z3" s="42">
        <f t="shared" ref="Z3:Z21" si="17">IF(X3="","",X3+$I3*0.0001)</f>
        <v>29.5002</v>
      </c>
      <c r="AA3" s="43">
        <f t="shared" ref="AA3:AA21" si="18">IF(X3="","",_xlfn.RANK.EQ(Z3,Z$2:Z$21,1))</f>
        <v>1</v>
      </c>
      <c r="AB3" s="40">
        <f t="shared" ref="AB3:AB21" si="19">IF(X3="","",MATCH($I3,AA$2:AA$21,0))</f>
        <v>6</v>
      </c>
      <c r="AC3" s="71">
        <f t="shared" ref="AC3:AC21" si="20">IF(X3="","",INDEX(X$2:X$21,AB3))</f>
        <v>29.6</v>
      </c>
      <c r="AD3" s="70">
        <f t="shared" ref="AD3:AD21" si="21">IF(X3="",0,INDEX(Y$2:Y$21,AB3))</f>
        <v>27</v>
      </c>
      <c r="AE3" s="70">
        <f t="shared" ref="AE3:AE21" si="22">AE2+AD3</f>
        <v>47</v>
      </c>
      <c r="AF3" s="41">
        <f t="shared" ref="AF3:AF21" si="23">IF($X3="",INDEX(X$2:X$21,MATCH(MAX(AA$2:AA$21),AA$2:AA$21,0)),AC3)</f>
        <v>29.6</v>
      </c>
      <c r="AG3" s="43">
        <f t="shared" si="8"/>
        <v>47</v>
      </c>
      <c r="AI3" s="31">
        <f t="shared" si="9"/>
        <v>29.5</v>
      </c>
      <c r="AJ3" s="39">
        <f t="shared" si="10"/>
        <v>282</v>
      </c>
      <c r="AK3" s="39">
        <f t="shared" si="11"/>
        <v>292</v>
      </c>
      <c r="AL3" s="41">
        <f t="shared" ref="AL3:AL21" si="24">AF3</f>
        <v>29.6</v>
      </c>
      <c r="AM3" s="43">
        <f t="shared" ref="AM3:AM21" si="25">AG3</f>
        <v>47</v>
      </c>
      <c r="AN3" s="43">
        <f t="shared" si="12"/>
        <v>67</v>
      </c>
      <c r="AO3" s="27"/>
      <c r="AP3" s="32" t="str">
        <f t="shared" si="13"/>
        <v>Ines</v>
      </c>
      <c r="AQ3" s="32">
        <f t="shared" ref="AQ3:AQ21" si="26">Q3</f>
        <v>29.5</v>
      </c>
      <c r="AR3" s="32">
        <f t="shared" ref="AR3:AR21" si="27">IF(L3="","",R3)</f>
        <v>35</v>
      </c>
      <c r="AS3" s="40" t="str">
        <f t="shared" ref="AS3:AS21" si="28">IF(X3="","",INDEX(F$2:F$21,AB3))</f>
        <v>Amyne</v>
      </c>
      <c r="AT3" s="41">
        <f t="shared" ref="AT3:AT21" si="29">AC3</f>
        <v>29.6</v>
      </c>
      <c r="AU3" s="40">
        <f t="shared" ref="AU3:AU21" si="30">IF(X3="","",AD3)</f>
        <v>27</v>
      </c>
      <c r="AV3" s="31">
        <f>AQ2</f>
        <v>29.34</v>
      </c>
      <c r="AW3" s="31">
        <f>AQ3</f>
        <v>29.5</v>
      </c>
      <c r="AX3" s="31">
        <f>AQ4</f>
        <v>29.8</v>
      </c>
      <c r="AY3" s="31">
        <f>AQ5</f>
        <v>30.3</v>
      </c>
      <c r="AZ3" s="32">
        <f>AQ6</f>
        <v>31.6</v>
      </c>
      <c r="BA3" s="32">
        <f>AQ7</f>
        <v>32.4</v>
      </c>
      <c r="BB3" s="32">
        <f>AQ8</f>
        <v>32.65</v>
      </c>
      <c r="BC3" s="32">
        <f>AQ9</f>
        <v>33</v>
      </c>
      <c r="BD3" s="32">
        <f>AQ10</f>
        <v>33.9</v>
      </c>
      <c r="BE3" s="32">
        <f>AQ11</f>
        <v>34</v>
      </c>
      <c r="BF3" s="32">
        <f>AQ12</f>
        <v>34</v>
      </c>
      <c r="BG3" s="32">
        <f>AQ13</f>
        <v>34.65</v>
      </c>
      <c r="BH3" s="32" t="str">
        <f>AQ14</f>
        <v/>
      </c>
      <c r="BI3" s="32" t="str">
        <f>AQ15</f>
        <v/>
      </c>
      <c r="BJ3" s="32" t="str">
        <f>AQ16</f>
        <v/>
      </c>
      <c r="BK3" s="32" t="str">
        <f>AQ17</f>
        <v/>
      </c>
      <c r="BL3" s="32" t="str">
        <f>AQ18</f>
        <v/>
      </c>
      <c r="BM3" s="32" t="str">
        <f>AQ20</f>
        <v/>
      </c>
      <c r="BN3" s="32" t="str">
        <f>AQ20</f>
        <v/>
      </c>
      <c r="BO3" s="32" t="str">
        <f>AQ21</f>
        <v/>
      </c>
    </row>
    <row r="4" spans="1:89" ht="12" customHeight="1" x14ac:dyDescent="0.2">
      <c r="A4" s="13">
        <v>3</v>
      </c>
      <c r="B4" s="87" t="str">
        <f>IF('Saisie Classe'!B4="","",'Saisie Classe'!B4)</f>
        <v>Ines</v>
      </c>
      <c r="C4" s="87"/>
      <c r="D4" s="19" t="str">
        <f t="shared" si="0"/>
        <v>Ines</v>
      </c>
      <c r="E4" s="28">
        <v>3</v>
      </c>
      <c r="F4" s="19" t="str">
        <f t="shared" si="1"/>
        <v>Florian</v>
      </c>
      <c r="G4" s="19"/>
      <c r="H4" s="51">
        <f t="shared" si="2"/>
        <v>1</v>
      </c>
      <c r="I4" s="51">
        <v>3</v>
      </c>
      <c r="J4" s="35"/>
      <c r="K4" s="32">
        <f>IF('Saisie Ordres'!E4="","",'Saisie Ordres'!E4)</f>
        <v>30</v>
      </c>
      <c r="L4" s="31">
        <f>K7</f>
        <v>29.5</v>
      </c>
      <c r="M4" s="32">
        <f>K6</f>
        <v>35</v>
      </c>
      <c r="N4" s="65">
        <f t="shared" si="14"/>
        <v>29.500299999999999</v>
      </c>
      <c r="O4" s="66">
        <f t="shared" si="15"/>
        <v>2</v>
      </c>
      <c r="P4" s="60">
        <f t="shared" si="16"/>
        <v>8</v>
      </c>
      <c r="Q4" s="31">
        <f t="shared" si="3"/>
        <v>29.8</v>
      </c>
      <c r="R4" s="32">
        <f t="shared" si="4"/>
        <v>40</v>
      </c>
      <c r="S4" s="32">
        <f t="shared" si="5"/>
        <v>247</v>
      </c>
      <c r="T4" s="59">
        <f t="shared" si="6"/>
        <v>29.8</v>
      </c>
      <c r="U4" s="60">
        <f t="shared" si="7"/>
        <v>247</v>
      </c>
      <c r="V4" s="29"/>
      <c r="W4" s="70">
        <f>IF('Saisie Ordres'!J4="","",'Saisie Ordres'!J4)</f>
        <v>20</v>
      </c>
      <c r="X4" s="71">
        <f>W7</f>
        <v>34.450000000000003</v>
      </c>
      <c r="Y4" s="70">
        <f>W6</f>
        <v>28</v>
      </c>
      <c r="Z4" s="42">
        <f t="shared" si="17"/>
        <v>34.450300000000006</v>
      </c>
      <c r="AA4" s="43">
        <f t="shared" si="18"/>
        <v>12</v>
      </c>
      <c r="AB4" s="40">
        <f t="shared" si="19"/>
        <v>4</v>
      </c>
      <c r="AC4" s="71">
        <f t="shared" si="20"/>
        <v>30.15</v>
      </c>
      <c r="AD4" s="70">
        <f t="shared" si="21"/>
        <v>35</v>
      </c>
      <c r="AE4" s="70">
        <f t="shared" si="22"/>
        <v>82</v>
      </c>
      <c r="AF4" s="41">
        <f t="shared" si="23"/>
        <v>30.15</v>
      </c>
      <c r="AG4" s="43">
        <f t="shared" si="8"/>
        <v>82</v>
      </c>
      <c r="AI4" s="31">
        <f t="shared" si="9"/>
        <v>29.8</v>
      </c>
      <c r="AJ4" s="39">
        <f t="shared" si="10"/>
        <v>247</v>
      </c>
      <c r="AK4" s="39">
        <f t="shared" si="11"/>
        <v>257</v>
      </c>
      <c r="AL4" s="41">
        <f t="shared" si="24"/>
        <v>30.15</v>
      </c>
      <c r="AM4" s="43">
        <f t="shared" si="25"/>
        <v>82</v>
      </c>
      <c r="AN4" s="43">
        <f t="shared" si="12"/>
        <v>102</v>
      </c>
      <c r="AO4" s="26"/>
      <c r="AP4" s="32" t="str">
        <f t="shared" si="13"/>
        <v>Emilie</v>
      </c>
      <c r="AQ4" s="32">
        <f t="shared" si="26"/>
        <v>29.8</v>
      </c>
      <c r="AR4" s="32">
        <f t="shared" si="27"/>
        <v>40</v>
      </c>
      <c r="AS4" s="40" t="str">
        <f t="shared" si="28"/>
        <v>Lucas</v>
      </c>
      <c r="AT4" s="41">
        <f t="shared" si="29"/>
        <v>30.15</v>
      </c>
      <c r="AU4" s="40">
        <f t="shared" si="30"/>
        <v>35</v>
      </c>
      <c r="AV4" s="32">
        <f>AR2</f>
        <v>6</v>
      </c>
      <c r="AW4" s="32">
        <f>AR3</f>
        <v>35</v>
      </c>
      <c r="AX4" s="32">
        <f>AR4</f>
        <v>40</v>
      </c>
      <c r="AY4" s="32">
        <f>AR5</f>
        <v>25</v>
      </c>
      <c r="AZ4" s="32">
        <f>AR6</f>
        <v>30</v>
      </c>
      <c r="BA4" s="32">
        <f>AR7</f>
        <v>25</v>
      </c>
      <c r="BB4" s="32">
        <f>AR8</f>
        <v>25</v>
      </c>
      <c r="BC4" s="32">
        <f>AR9</f>
        <v>22</v>
      </c>
      <c r="BD4" s="32">
        <f>AR10</f>
        <v>10</v>
      </c>
      <c r="BE4" s="32">
        <f>AR11</f>
        <v>30</v>
      </c>
      <c r="BF4" s="32">
        <f>AR12</f>
        <v>18</v>
      </c>
      <c r="BG4" s="32">
        <f>AR13</f>
        <v>22</v>
      </c>
      <c r="BH4" s="32" t="str">
        <f>AR14</f>
        <v/>
      </c>
      <c r="BI4" s="32" t="str">
        <f>AR15</f>
        <v/>
      </c>
      <c r="BJ4" s="32" t="str">
        <f>AR16</f>
        <v/>
      </c>
      <c r="BK4" s="32" t="str">
        <f>AR17</f>
        <v/>
      </c>
      <c r="BL4" s="32" t="str">
        <f>AR18</f>
        <v/>
      </c>
      <c r="BM4" s="32" t="str">
        <f>AR19</f>
        <v/>
      </c>
      <c r="BN4" s="32" t="str">
        <f>AR20</f>
        <v/>
      </c>
      <c r="BO4" s="32" t="str">
        <f>AR21</f>
        <v/>
      </c>
    </row>
    <row r="5" spans="1:89" ht="12" customHeight="1" x14ac:dyDescent="0.2">
      <c r="A5" s="13">
        <v>4</v>
      </c>
      <c r="B5" s="87" t="str">
        <f>IF('Saisie Classe'!B5="","",'Saisie Classe'!B5)</f>
        <v>Vincent</v>
      </c>
      <c r="C5" s="87"/>
      <c r="D5" s="19" t="str">
        <f t="shared" si="0"/>
        <v>Vincent</v>
      </c>
      <c r="E5" s="28">
        <v>4</v>
      </c>
      <c r="F5" s="19" t="str">
        <f t="shared" si="1"/>
        <v>Lucas</v>
      </c>
      <c r="G5" s="19"/>
      <c r="H5" s="51">
        <f t="shared" si="2"/>
        <v>1</v>
      </c>
      <c r="I5" s="51">
        <v>4</v>
      </c>
      <c r="J5" s="35"/>
      <c r="K5" s="31">
        <f>IF('Saisie Ordres'!E5="","",'Saisie Ordres'!E5)</f>
        <v>31.6</v>
      </c>
      <c r="L5" s="31">
        <f>K9</f>
        <v>32.4</v>
      </c>
      <c r="M5" s="32">
        <f>K8</f>
        <v>25</v>
      </c>
      <c r="N5" s="65">
        <f t="shared" si="14"/>
        <v>32.400399999999998</v>
      </c>
      <c r="O5" s="66">
        <f t="shared" si="15"/>
        <v>6</v>
      </c>
      <c r="P5" s="60">
        <f t="shared" si="16"/>
        <v>7</v>
      </c>
      <c r="Q5" s="31">
        <f t="shared" si="3"/>
        <v>30.3</v>
      </c>
      <c r="R5" s="32">
        <f t="shared" si="4"/>
        <v>25</v>
      </c>
      <c r="S5" s="32">
        <f t="shared" si="5"/>
        <v>207</v>
      </c>
      <c r="T5" s="59">
        <f t="shared" si="6"/>
        <v>30.3</v>
      </c>
      <c r="U5" s="60">
        <f t="shared" si="7"/>
        <v>207</v>
      </c>
      <c r="V5" s="29"/>
      <c r="W5" s="71">
        <f>IF('Saisie Ordres'!J5="","",'Saisie Ordres'!J5)</f>
        <v>29.5</v>
      </c>
      <c r="X5" s="71">
        <f>W9</f>
        <v>30.15</v>
      </c>
      <c r="Y5" s="70">
        <f>W8</f>
        <v>35</v>
      </c>
      <c r="Z5" s="42">
        <f t="shared" si="17"/>
        <v>30.150399999999998</v>
      </c>
      <c r="AA5" s="43">
        <f t="shared" si="18"/>
        <v>3</v>
      </c>
      <c r="AB5" s="40">
        <f t="shared" si="19"/>
        <v>5</v>
      </c>
      <c r="AC5" s="71">
        <f t="shared" si="20"/>
        <v>30.5</v>
      </c>
      <c r="AD5" s="70">
        <f t="shared" si="21"/>
        <v>20</v>
      </c>
      <c r="AE5" s="70">
        <f t="shared" si="22"/>
        <v>102</v>
      </c>
      <c r="AF5" s="41">
        <f t="shared" si="23"/>
        <v>30.5</v>
      </c>
      <c r="AG5" s="43">
        <f t="shared" si="8"/>
        <v>102</v>
      </c>
      <c r="AI5" s="31">
        <f t="shared" si="9"/>
        <v>30.3</v>
      </c>
      <c r="AJ5" s="39">
        <f t="shared" si="10"/>
        <v>207</v>
      </c>
      <c r="AK5" s="39">
        <f t="shared" si="11"/>
        <v>217</v>
      </c>
      <c r="AL5" s="41">
        <f t="shared" si="24"/>
        <v>30.5</v>
      </c>
      <c r="AM5" s="43">
        <f t="shared" si="25"/>
        <v>102</v>
      </c>
      <c r="AN5" s="43">
        <f t="shared" si="12"/>
        <v>122</v>
      </c>
      <c r="AO5" s="26"/>
      <c r="AP5" s="32" t="str">
        <f t="shared" si="13"/>
        <v>Jules</v>
      </c>
      <c r="AQ5" s="32">
        <f t="shared" si="26"/>
        <v>30.3</v>
      </c>
      <c r="AR5" s="32">
        <f t="shared" si="27"/>
        <v>25</v>
      </c>
      <c r="AS5" s="40" t="str">
        <f t="shared" si="28"/>
        <v>Florian</v>
      </c>
      <c r="AT5" s="41">
        <f t="shared" si="29"/>
        <v>30.5</v>
      </c>
      <c r="AU5" s="40">
        <f t="shared" si="30"/>
        <v>20</v>
      </c>
      <c r="AW5" s="92" t="s">
        <v>28</v>
      </c>
    </row>
    <row r="6" spans="1:89" ht="12" customHeight="1" x14ac:dyDescent="0.2">
      <c r="A6" s="13">
        <v>5</v>
      </c>
      <c r="B6" s="87" t="str">
        <f>IF('Saisie Classe'!B6="","",'Saisie Classe'!B6)</f>
        <v>Lilian</v>
      </c>
      <c r="C6" s="87"/>
      <c r="D6" s="19" t="str">
        <f t="shared" si="0"/>
        <v>Lilian</v>
      </c>
      <c r="E6" s="28">
        <v>5</v>
      </c>
      <c r="F6" s="19" t="str">
        <f t="shared" si="1"/>
        <v>Florian</v>
      </c>
      <c r="G6" s="19"/>
      <c r="H6" s="51">
        <f t="shared" si="2"/>
        <v>1</v>
      </c>
      <c r="I6" s="51">
        <v>5</v>
      </c>
      <c r="J6" s="35"/>
      <c r="K6" s="32">
        <f>IF('Saisie Ordres'!E6="","",'Saisie Ordres'!E6)</f>
        <v>35</v>
      </c>
      <c r="L6" s="31">
        <f>K11</f>
        <v>32.65</v>
      </c>
      <c r="M6" s="32">
        <f>K10</f>
        <v>25</v>
      </c>
      <c r="N6" s="65">
        <f t="shared" si="14"/>
        <v>32.650500000000001</v>
      </c>
      <c r="O6" s="66">
        <f t="shared" si="15"/>
        <v>7</v>
      </c>
      <c r="P6" s="60">
        <f t="shared" si="16"/>
        <v>2</v>
      </c>
      <c r="Q6" s="31">
        <f t="shared" si="3"/>
        <v>31.6</v>
      </c>
      <c r="R6" s="32">
        <f t="shared" si="4"/>
        <v>30</v>
      </c>
      <c r="S6" s="32">
        <f t="shared" si="5"/>
        <v>182</v>
      </c>
      <c r="T6" s="59">
        <f t="shared" si="6"/>
        <v>31.6</v>
      </c>
      <c r="U6" s="60">
        <f t="shared" si="7"/>
        <v>182</v>
      </c>
      <c r="V6" s="29"/>
      <c r="W6" s="70">
        <f>IF('Saisie Ordres'!J6="","",'Saisie Ordres'!J6)</f>
        <v>28</v>
      </c>
      <c r="X6" s="71">
        <f>W11</f>
        <v>30.5</v>
      </c>
      <c r="Y6" s="70">
        <f>W10</f>
        <v>20</v>
      </c>
      <c r="Z6" s="42">
        <f t="shared" si="17"/>
        <v>30.500499999999999</v>
      </c>
      <c r="AA6" s="43">
        <f t="shared" si="18"/>
        <v>4</v>
      </c>
      <c r="AB6" s="40">
        <f t="shared" si="19"/>
        <v>10</v>
      </c>
      <c r="AC6" s="71">
        <f t="shared" si="20"/>
        <v>31.15</v>
      </c>
      <c r="AD6" s="70">
        <f t="shared" si="21"/>
        <v>15</v>
      </c>
      <c r="AE6" s="70">
        <f t="shared" si="22"/>
        <v>117</v>
      </c>
      <c r="AF6" s="41">
        <f t="shared" si="23"/>
        <v>31.15</v>
      </c>
      <c r="AG6" s="43">
        <f t="shared" si="8"/>
        <v>117</v>
      </c>
      <c r="AI6" s="31">
        <f t="shared" si="9"/>
        <v>31.6</v>
      </c>
      <c r="AJ6" s="39">
        <f t="shared" si="10"/>
        <v>182</v>
      </c>
      <c r="AK6" s="39">
        <f t="shared" si="11"/>
        <v>192</v>
      </c>
      <c r="AL6" s="41">
        <f t="shared" si="24"/>
        <v>31.15</v>
      </c>
      <c r="AM6" s="43">
        <f t="shared" si="25"/>
        <v>117</v>
      </c>
      <c r="AN6" s="43">
        <f t="shared" si="12"/>
        <v>137</v>
      </c>
      <c r="AO6" s="26"/>
      <c r="AP6" s="32" t="str">
        <f t="shared" si="13"/>
        <v>Naïla</v>
      </c>
      <c r="AQ6" s="32">
        <f t="shared" si="26"/>
        <v>31.6</v>
      </c>
      <c r="AR6" s="32">
        <f t="shared" si="27"/>
        <v>30</v>
      </c>
      <c r="AS6" s="40" t="str">
        <f t="shared" si="28"/>
        <v>Sheima</v>
      </c>
      <c r="AT6" s="41">
        <f t="shared" si="29"/>
        <v>31.15</v>
      </c>
      <c r="AU6" s="40">
        <f t="shared" si="30"/>
        <v>15</v>
      </c>
    </row>
    <row r="7" spans="1:89" s="9" customFormat="1" ht="12" customHeight="1" x14ac:dyDescent="0.2">
      <c r="A7" s="16">
        <v>6</v>
      </c>
      <c r="B7" s="87" t="str">
        <f>IF('Saisie Classe'!B7="","",'Saisie Classe'!B7)</f>
        <v>Charlene</v>
      </c>
      <c r="C7" s="87"/>
      <c r="D7" s="19" t="str">
        <f t="shared" si="0"/>
        <v>Charlene</v>
      </c>
      <c r="E7" s="30">
        <v>6</v>
      </c>
      <c r="F7" s="19" t="str">
        <f t="shared" si="1"/>
        <v>Amyne</v>
      </c>
      <c r="G7" s="19"/>
      <c r="H7" s="51">
        <f t="shared" si="2"/>
        <v>1</v>
      </c>
      <c r="I7" s="51">
        <v>6</v>
      </c>
      <c r="J7" s="35"/>
      <c r="K7" s="31">
        <f>IF('Saisie Ordres'!E7="","",'Saisie Ordres'!E7)</f>
        <v>29.5</v>
      </c>
      <c r="L7" s="31">
        <f>K13</f>
        <v>34.65</v>
      </c>
      <c r="M7" s="32">
        <f>K12</f>
        <v>22</v>
      </c>
      <c r="N7" s="65">
        <f t="shared" si="14"/>
        <v>34.650599999999997</v>
      </c>
      <c r="O7" s="66">
        <f t="shared" si="15"/>
        <v>12</v>
      </c>
      <c r="P7" s="60">
        <f>IF(L7="","",MATCH($I7,O$2:O$21,0))</f>
        <v>4</v>
      </c>
      <c r="Q7" s="31">
        <f t="shared" si="3"/>
        <v>32.4</v>
      </c>
      <c r="R7" s="32">
        <f t="shared" si="4"/>
        <v>25</v>
      </c>
      <c r="S7" s="32">
        <f t="shared" si="5"/>
        <v>152</v>
      </c>
      <c r="T7" s="59">
        <f t="shared" si="6"/>
        <v>32.4</v>
      </c>
      <c r="U7" s="60">
        <f t="shared" si="7"/>
        <v>152</v>
      </c>
      <c r="V7" s="29"/>
      <c r="W7" s="71">
        <f>IF('Saisie Ordres'!J7="","",'Saisie Ordres'!J7)</f>
        <v>34.450000000000003</v>
      </c>
      <c r="X7" s="71">
        <f>W13</f>
        <v>29.6</v>
      </c>
      <c r="Y7" s="70">
        <f>W12</f>
        <v>27</v>
      </c>
      <c r="Z7" s="42">
        <f t="shared" si="17"/>
        <v>29.6006</v>
      </c>
      <c r="AA7" s="43">
        <f t="shared" si="18"/>
        <v>2</v>
      </c>
      <c r="AB7" s="40">
        <f t="shared" si="19"/>
        <v>12</v>
      </c>
      <c r="AC7" s="71">
        <f t="shared" si="20"/>
        <v>31.75</v>
      </c>
      <c r="AD7" s="70">
        <f t="shared" si="21"/>
        <v>45</v>
      </c>
      <c r="AE7" s="70">
        <f t="shared" si="22"/>
        <v>162</v>
      </c>
      <c r="AF7" s="41">
        <f t="shared" si="23"/>
        <v>31.75</v>
      </c>
      <c r="AG7" s="43">
        <f t="shared" si="8"/>
        <v>162</v>
      </c>
      <c r="AH7" s="22"/>
      <c r="AI7" s="31">
        <f t="shared" si="9"/>
        <v>32.4</v>
      </c>
      <c r="AJ7" s="39">
        <f t="shared" si="10"/>
        <v>152</v>
      </c>
      <c r="AK7" s="39">
        <f t="shared" si="11"/>
        <v>162</v>
      </c>
      <c r="AL7" s="41">
        <f t="shared" si="24"/>
        <v>31.75</v>
      </c>
      <c r="AM7" s="43">
        <f t="shared" si="25"/>
        <v>162</v>
      </c>
      <c r="AN7" s="43">
        <f t="shared" si="12"/>
        <v>182</v>
      </c>
      <c r="AO7" s="26"/>
      <c r="AP7" s="32" t="str">
        <f t="shared" si="13"/>
        <v>Vincent</v>
      </c>
      <c r="AQ7" s="32">
        <f t="shared" si="26"/>
        <v>32.4</v>
      </c>
      <c r="AR7" s="32">
        <f t="shared" si="27"/>
        <v>25</v>
      </c>
      <c r="AS7" s="40" t="str">
        <f t="shared" si="28"/>
        <v>Morgane</v>
      </c>
      <c r="AT7" s="41">
        <f t="shared" si="29"/>
        <v>31.75</v>
      </c>
      <c r="AU7" s="40">
        <f t="shared" si="30"/>
        <v>45</v>
      </c>
      <c r="AV7" s="40" t="str">
        <f>AS2</f>
        <v>Romain</v>
      </c>
      <c r="AW7" s="40" t="str">
        <f>AS3</f>
        <v>Amyne</v>
      </c>
      <c r="AX7" s="40" t="str">
        <f>AS4</f>
        <v>Lucas</v>
      </c>
      <c r="AY7" s="40" t="str">
        <f>AS5</f>
        <v>Florian</v>
      </c>
      <c r="AZ7" s="40" t="str">
        <f>AS6</f>
        <v>Sheima</v>
      </c>
      <c r="BA7" s="40" t="str">
        <f>AS7</f>
        <v>Morgane</v>
      </c>
      <c r="BB7" s="40" t="str">
        <f>AS8</f>
        <v>Garance</v>
      </c>
      <c r="BC7" s="40" t="str">
        <f>AS9</f>
        <v>Alizee</v>
      </c>
      <c r="BD7" s="40" t="str">
        <f>AS10</f>
        <v>Allan</v>
      </c>
      <c r="BE7" s="40" t="str">
        <f>AS11</f>
        <v>Marion</v>
      </c>
      <c r="BF7" s="40" t="str">
        <f>AS12</f>
        <v>Chaineze</v>
      </c>
      <c r="BG7" s="40" t="str">
        <f>AS13</f>
        <v>Florian</v>
      </c>
      <c r="BH7" s="40" t="str">
        <f>AS14</f>
        <v/>
      </c>
      <c r="BI7" s="40" t="str">
        <f>AS15</f>
        <v/>
      </c>
      <c r="BJ7" s="40" t="str">
        <f>AS16</f>
        <v/>
      </c>
      <c r="BK7" s="40" t="str">
        <f>AS17</f>
        <v/>
      </c>
      <c r="BL7" s="40" t="str">
        <f>AS18</f>
        <v/>
      </c>
      <c r="BM7" s="40" t="str">
        <f>AS19</f>
        <v/>
      </c>
      <c r="BN7" s="40" t="str">
        <f>AS20</f>
        <v/>
      </c>
      <c r="BO7" s="40" t="str">
        <f>AS21</f>
        <v/>
      </c>
      <c r="BP7" s="27"/>
      <c r="BQ7" s="27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</row>
    <row r="8" spans="1:89" ht="12" customHeight="1" x14ac:dyDescent="0.2">
      <c r="A8" s="13">
        <v>7</v>
      </c>
      <c r="B8" s="87" t="str">
        <f>IF('Saisie Classe'!B8="","",'Saisie Classe'!B8)</f>
        <v>Jules</v>
      </c>
      <c r="C8" s="87"/>
      <c r="D8" s="19" t="str">
        <f t="shared" si="0"/>
        <v>Jules</v>
      </c>
      <c r="E8" s="28">
        <v>7</v>
      </c>
      <c r="F8" s="19" t="str">
        <f t="shared" si="1"/>
        <v>Chaineze</v>
      </c>
      <c r="G8" s="19"/>
      <c r="H8" s="51">
        <f t="shared" si="2"/>
        <v>1</v>
      </c>
      <c r="I8" s="51">
        <v>7</v>
      </c>
      <c r="J8" s="35"/>
      <c r="K8" s="32">
        <f>IF('Saisie Ordres'!E8="","",'Saisie Ordres'!E8)</f>
        <v>25</v>
      </c>
      <c r="L8" s="31">
        <f>K15</f>
        <v>30.3</v>
      </c>
      <c r="M8" s="32">
        <f>K14</f>
        <v>25</v>
      </c>
      <c r="N8" s="65">
        <f t="shared" si="14"/>
        <v>30.300699999999999</v>
      </c>
      <c r="O8" s="66">
        <f t="shared" si="15"/>
        <v>4</v>
      </c>
      <c r="P8" s="60">
        <f t="shared" si="16"/>
        <v>5</v>
      </c>
      <c r="Q8" s="31">
        <f t="shared" si="3"/>
        <v>32.65</v>
      </c>
      <c r="R8" s="32">
        <f t="shared" si="4"/>
        <v>25</v>
      </c>
      <c r="S8" s="32">
        <f t="shared" si="5"/>
        <v>127</v>
      </c>
      <c r="T8" s="59">
        <f t="shared" si="6"/>
        <v>32.65</v>
      </c>
      <c r="U8" s="60">
        <f t="shared" si="7"/>
        <v>127</v>
      </c>
      <c r="V8" s="29"/>
      <c r="W8" s="70">
        <f>IF('Saisie Ordres'!J8="","",'Saisie Ordres'!J8)</f>
        <v>35</v>
      </c>
      <c r="X8" s="71">
        <f>W15</f>
        <v>33.75</v>
      </c>
      <c r="Y8" s="70">
        <f>W14</f>
        <v>23</v>
      </c>
      <c r="Z8" s="42">
        <f t="shared" si="17"/>
        <v>33.750700000000002</v>
      </c>
      <c r="AA8" s="43">
        <f t="shared" si="18"/>
        <v>11</v>
      </c>
      <c r="AB8" s="40">
        <f t="shared" si="19"/>
        <v>8</v>
      </c>
      <c r="AC8" s="71">
        <f t="shared" si="20"/>
        <v>31.9</v>
      </c>
      <c r="AD8" s="70">
        <f t="shared" si="21"/>
        <v>40</v>
      </c>
      <c r="AE8" s="70">
        <f t="shared" si="22"/>
        <v>202</v>
      </c>
      <c r="AF8" s="41">
        <f t="shared" si="23"/>
        <v>31.9</v>
      </c>
      <c r="AG8" s="43">
        <f t="shared" si="8"/>
        <v>202</v>
      </c>
      <c r="AI8" s="31">
        <f t="shared" si="9"/>
        <v>32.65</v>
      </c>
      <c r="AJ8" s="39">
        <f t="shared" si="10"/>
        <v>127</v>
      </c>
      <c r="AK8" s="39">
        <f t="shared" si="11"/>
        <v>137</v>
      </c>
      <c r="AL8" s="41">
        <f t="shared" si="24"/>
        <v>31.9</v>
      </c>
      <c r="AM8" s="43">
        <f t="shared" si="25"/>
        <v>202</v>
      </c>
      <c r="AN8" s="43">
        <f t="shared" si="12"/>
        <v>222</v>
      </c>
      <c r="AO8" s="26"/>
      <c r="AP8" s="32" t="str">
        <f t="shared" si="13"/>
        <v>Lilian</v>
      </c>
      <c r="AQ8" s="32">
        <f t="shared" si="26"/>
        <v>32.65</v>
      </c>
      <c r="AR8" s="32">
        <f t="shared" si="27"/>
        <v>25</v>
      </c>
      <c r="AS8" s="40" t="str">
        <f t="shared" si="28"/>
        <v>Garance</v>
      </c>
      <c r="AT8" s="41">
        <f t="shared" si="29"/>
        <v>31.9</v>
      </c>
      <c r="AU8" s="40">
        <f t="shared" si="30"/>
        <v>40</v>
      </c>
      <c r="AV8" s="41">
        <f>AT2</f>
        <v>29.5</v>
      </c>
      <c r="AW8" s="41">
        <f>AT3</f>
        <v>29.6</v>
      </c>
      <c r="AX8" s="41">
        <f>AT4</f>
        <v>30.15</v>
      </c>
      <c r="AY8" s="41">
        <f>AT5</f>
        <v>30.5</v>
      </c>
      <c r="AZ8" s="40">
        <f>AT6</f>
        <v>31.15</v>
      </c>
      <c r="BA8" s="40">
        <f>AT7</f>
        <v>31.75</v>
      </c>
      <c r="BB8" s="40">
        <f>AT8</f>
        <v>31.9</v>
      </c>
      <c r="BC8" s="40">
        <f>AT9</f>
        <v>32.200000000000003</v>
      </c>
      <c r="BD8" s="40">
        <f>AT10</f>
        <v>33.1</v>
      </c>
      <c r="BE8" s="40">
        <f>AT11</f>
        <v>33.22</v>
      </c>
      <c r="BF8" s="40">
        <f>AT12</f>
        <v>33.75</v>
      </c>
      <c r="BG8" s="40">
        <f>AT13</f>
        <v>34.450000000000003</v>
      </c>
      <c r="BH8" s="40" t="str">
        <f>AT14</f>
        <v/>
      </c>
      <c r="BI8" s="40" t="str">
        <f>AT15</f>
        <v/>
      </c>
      <c r="BJ8" s="40" t="str">
        <f>AT16</f>
        <v/>
      </c>
      <c r="BK8" s="40" t="str">
        <f>AT17</f>
        <v/>
      </c>
      <c r="BL8" s="40" t="str">
        <f>AT18</f>
        <v/>
      </c>
      <c r="BM8" s="40" t="str">
        <f>AT20</f>
        <v/>
      </c>
      <c r="BN8" s="40" t="str">
        <f>AT20</f>
        <v/>
      </c>
      <c r="BO8" s="40" t="str">
        <f>AT21</f>
        <v/>
      </c>
    </row>
    <row r="9" spans="1:89" ht="12" customHeight="1" x14ac:dyDescent="0.2">
      <c r="A9" s="13">
        <v>8</v>
      </c>
      <c r="B9" s="87" t="str">
        <f>IF('Saisie Classe'!B9="","",'Saisie Classe'!B9)</f>
        <v>Emilie</v>
      </c>
      <c r="C9" s="87"/>
      <c r="D9" s="19" t="str">
        <f t="shared" si="0"/>
        <v>Emilie</v>
      </c>
      <c r="E9" s="28">
        <v>8</v>
      </c>
      <c r="F9" s="19" t="str">
        <f t="shared" si="1"/>
        <v>Garance</v>
      </c>
      <c r="G9" s="19"/>
      <c r="H9" s="51">
        <f t="shared" si="2"/>
        <v>1</v>
      </c>
      <c r="I9" s="51">
        <v>8</v>
      </c>
      <c r="J9" s="35"/>
      <c r="K9" s="31">
        <f>IF('Saisie Ordres'!E9="","",'Saisie Ordres'!E9)</f>
        <v>32.4</v>
      </c>
      <c r="L9" s="31">
        <f>K17</f>
        <v>29.8</v>
      </c>
      <c r="M9" s="32">
        <f>K16</f>
        <v>40</v>
      </c>
      <c r="N9" s="65">
        <f t="shared" si="14"/>
        <v>29.800800000000002</v>
      </c>
      <c r="O9" s="66">
        <f t="shared" si="15"/>
        <v>3</v>
      </c>
      <c r="P9" s="60">
        <f t="shared" si="16"/>
        <v>10</v>
      </c>
      <c r="Q9" s="31">
        <f t="shared" si="3"/>
        <v>33</v>
      </c>
      <c r="R9" s="32">
        <f t="shared" si="4"/>
        <v>22</v>
      </c>
      <c r="S9" s="32">
        <f t="shared" si="5"/>
        <v>102</v>
      </c>
      <c r="T9" s="59">
        <f t="shared" si="6"/>
        <v>33</v>
      </c>
      <c r="U9" s="60">
        <f t="shared" si="7"/>
        <v>102</v>
      </c>
      <c r="V9" s="29"/>
      <c r="W9" s="71">
        <f>IF('Saisie Ordres'!J9="","",'Saisie Ordres'!J9)</f>
        <v>30.15</v>
      </c>
      <c r="X9" s="71">
        <f>W17</f>
        <v>31.9</v>
      </c>
      <c r="Y9" s="70">
        <f>W16</f>
        <v>40</v>
      </c>
      <c r="Z9" s="42">
        <f t="shared" si="17"/>
        <v>31.9008</v>
      </c>
      <c r="AA9" s="43">
        <f t="shared" si="18"/>
        <v>7</v>
      </c>
      <c r="AB9" s="40">
        <f t="shared" si="19"/>
        <v>9</v>
      </c>
      <c r="AC9" s="71">
        <f t="shared" si="20"/>
        <v>32.200000000000003</v>
      </c>
      <c r="AD9" s="70">
        <f t="shared" si="21"/>
        <v>33</v>
      </c>
      <c r="AE9" s="70">
        <f t="shared" si="22"/>
        <v>235</v>
      </c>
      <c r="AF9" s="41">
        <f t="shared" si="23"/>
        <v>32.200000000000003</v>
      </c>
      <c r="AG9" s="43">
        <f t="shared" si="8"/>
        <v>235</v>
      </c>
      <c r="AI9" s="31">
        <f t="shared" si="9"/>
        <v>33</v>
      </c>
      <c r="AJ9" s="39">
        <f t="shared" si="10"/>
        <v>102</v>
      </c>
      <c r="AK9" s="39">
        <f t="shared" si="11"/>
        <v>112</v>
      </c>
      <c r="AL9" s="41">
        <f t="shared" si="24"/>
        <v>32.200000000000003</v>
      </c>
      <c r="AM9" s="43">
        <f t="shared" si="25"/>
        <v>235</v>
      </c>
      <c r="AN9" s="43">
        <f t="shared" si="12"/>
        <v>255</v>
      </c>
      <c r="AO9" s="26"/>
      <c r="AP9" s="32" t="str">
        <f t="shared" si="13"/>
        <v>Tareq</v>
      </c>
      <c r="AQ9" s="32">
        <f t="shared" si="26"/>
        <v>33</v>
      </c>
      <c r="AR9" s="32">
        <f t="shared" si="27"/>
        <v>22</v>
      </c>
      <c r="AS9" s="40" t="str">
        <f t="shared" si="28"/>
        <v>Alizee</v>
      </c>
      <c r="AT9" s="41">
        <f t="shared" si="29"/>
        <v>32.200000000000003</v>
      </c>
      <c r="AU9" s="40">
        <f t="shared" si="30"/>
        <v>33</v>
      </c>
      <c r="AV9" s="40">
        <f>AU2</f>
        <v>20</v>
      </c>
      <c r="AW9" s="40">
        <f>AU3</f>
        <v>27</v>
      </c>
      <c r="AX9" s="40">
        <f>AU4</f>
        <v>35</v>
      </c>
      <c r="AY9" s="40">
        <f>AU5</f>
        <v>20</v>
      </c>
      <c r="AZ9" s="40">
        <f>AU6</f>
        <v>15</v>
      </c>
      <c r="BA9" s="40">
        <f>AU7</f>
        <v>45</v>
      </c>
      <c r="BB9" s="40">
        <f>AU8</f>
        <v>40</v>
      </c>
      <c r="BC9" s="40">
        <f>AU9</f>
        <v>33</v>
      </c>
      <c r="BD9" s="40">
        <f>AU10</f>
        <v>15</v>
      </c>
      <c r="BE9" s="40">
        <f>AU11</f>
        <v>18</v>
      </c>
      <c r="BF9" s="40">
        <f>AU12</f>
        <v>23</v>
      </c>
      <c r="BG9" s="40">
        <f>AU13</f>
        <v>28</v>
      </c>
      <c r="BH9" s="40" t="str">
        <f>AU14</f>
        <v/>
      </c>
      <c r="BI9" s="40" t="str">
        <f>AU15</f>
        <v/>
      </c>
      <c r="BJ9" s="40" t="str">
        <f>AU16</f>
        <v/>
      </c>
      <c r="BK9" s="40" t="str">
        <f>AU17</f>
        <v/>
      </c>
      <c r="BL9" s="40" t="str">
        <f>AU18</f>
        <v/>
      </c>
      <c r="BM9" s="40" t="str">
        <f>AU19</f>
        <v/>
      </c>
      <c r="BN9" s="40" t="str">
        <f>AU20</f>
        <v/>
      </c>
      <c r="BO9" s="40" t="str">
        <f>AU21</f>
        <v/>
      </c>
    </row>
    <row r="10" spans="1:89" ht="12" customHeight="1" x14ac:dyDescent="0.2">
      <c r="A10" s="13">
        <v>9</v>
      </c>
      <c r="B10" s="87" t="str">
        <f>IF('Saisie Classe'!B10="","",'Saisie Classe'!B10)</f>
        <v>Sophie</v>
      </c>
      <c r="C10" s="87"/>
      <c r="D10" s="19" t="str">
        <f t="shared" si="0"/>
        <v>Sophie</v>
      </c>
      <c r="E10" s="28">
        <v>9</v>
      </c>
      <c r="F10" s="19" t="str">
        <f t="shared" si="1"/>
        <v>Alizee</v>
      </c>
      <c r="G10" s="19"/>
      <c r="H10" s="51">
        <f t="shared" si="2"/>
        <v>1</v>
      </c>
      <c r="I10" s="51">
        <v>9</v>
      </c>
      <c r="J10" s="35"/>
      <c r="K10" s="32">
        <f>IF('Saisie Ordres'!E10="","",'Saisie Ordres'!E10)</f>
        <v>25</v>
      </c>
      <c r="L10" s="31">
        <f>K19</f>
        <v>34</v>
      </c>
      <c r="M10" s="32">
        <f>K18</f>
        <v>30</v>
      </c>
      <c r="N10" s="65">
        <f t="shared" si="14"/>
        <v>34.000900000000001</v>
      </c>
      <c r="O10" s="66">
        <f t="shared" si="15"/>
        <v>10</v>
      </c>
      <c r="P10" s="60">
        <f t="shared" si="16"/>
        <v>1</v>
      </c>
      <c r="Q10" s="31">
        <f t="shared" si="3"/>
        <v>33.9</v>
      </c>
      <c r="R10" s="32">
        <f t="shared" si="4"/>
        <v>10</v>
      </c>
      <c r="S10" s="32">
        <f t="shared" si="5"/>
        <v>80</v>
      </c>
      <c r="T10" s="59">
        <f t="shared" si="6"/>
        <v>33.9</v>
      </c>
      <c r="U10" s="60">
        <f t="shared" si="7"/>
        <v>80</v>
      </c>
      <c r="V10" s="29"/>
      <c r="W10" s="70">
        <f>IF('Saisie Ordres'!J10="","",'Saisie Ordres'!J10)</f>
        <v>20</v>
      </c>
      <c r="X10" s="71">
        <f>W19</f>
        <v>32.200000000000003</v>
      </c>
      <c r="Y10" s="70">
        <f>W18</f>
        <v>33</v>
      </c>
      <c r="Z10" s="42">
        <f t="shared" si="17"/>
        <v>32.200900000000004</v>
      </c>
      <c r="AA10" s="43">
        <f t="shared" si="18"/>
        <v>8</v>
      </c>
      <c r="AB10" s="40">
        <f t="shared" si="19"/>
        <v>1</v>
      </c>
      <c r="AC10" s="71">
        <f t="shared" si="20"/>
        <v>33.1</v>
      </c>
      <c r="AD10" s="70">
        <f t="shared" si="21"/>
        <v>15</v>
      </c>
      <c r="AE10" s="70">
        <f t="shared" si="22"/>
        <v>250</v>
      </c>
      <c r="AF10" s="41">
        <f t="shared" si="23"/>
        <v>33.1</v>
      </c>
      <c r="AG10" s="43">
        <f t="shared" si="8"/>
        <v>250</v>
      </c>
      <c r="AI10" s="31">
        <f t="shared" si="9"/>
        <v>33.9</v>
      </c>
      <c r="AJ10" s="39">
        <f t="shared" si="10"/>
        <v>80</v>
      </c>
      <c r="AK10" s="39">
        <f t="shared" si="11"/>
        <v>90</v>
      </c>
      <c r="AL10" s="41">
        <f t="shared" si="24"/>
        <v>33.1</v>
      </c>
      <c r="AM10" s="43">
        <f t="shared" si="25"/>
        <v>250</v>
      </c>
      <c r="AN10" s="43">
        <f t="shared" si="12"/>
        <v>270</v>
      </c>
      <c r="AO10" s="26"/>
      <c r="AP10" s="32" t="str">
        <f t="shared" si="13"/>
        <v>Alice</v>
      </c>
      <c r="AQ10" s="32">
        <f t="shared" si="26"/>
        <v>33.9</v>
      </c>
      <c r="AR10" s="32">
        <f t="shared" si="27"/>
        <v>10</v>
      </c>
      <c r="AS10" s="40" t="str">
        <f t="shared" si="28"/>
        <v>Allan</v>
      </c>
      <c r="AT10" s="41">
        <f t="shared" si="29"/>
        <v>33.1</v>
      </c>
      <c r="AU10" s="40">
        <f t="shared" si="30"/>
        <v>15</v>
      </c>
      <c r="AW10" s="93" t="s">
        <v>29</v>
      </c>
    </row>
    <row r="11" spans="1:89" ht="12" customHeight="1" x14ac:dyDescent="0.2">
      <c r="A11" s="13">
        <v>10</v>
      </c>
      <c r="B11" s="87" t="str">
        <f>IF('Saisie Classe'!B11="","",'Saisie Classe'!B11)</f>
        <v>Tareq</v>
      </c>
      <c r="C11" s="87"/>
      <c r="D11" s="19" t="str">
        <f t="shared" si="0"/>
        <v>Tareq</v>
      </c>
      <c r="E11" s="28">
        <v>10</v>
      </c>
      <c r="F11" s="19" t="str">
        <f t="shared" si="1"/>
        <v>Sheima</v>
      </c>
      <c r="G11" s="19"/>
      <c r="H11" s="51">
        <f t="shared" si="2"/>
        <v>1</v>
      </c>
      <c r="I11" s="51">
        <v>10</v>
      </c>
      <c r="J11" s="35"/>
      <c r="K11" s="31">
        <f>IF('Saisie Ordres'!E11="","",'Saisie Ordres'!E11)</f>
        <v>32.65</v>
      </c>
      <c r="L11" s="31">
        <f>K21</f>
        <v>33</v>
      </c>
      <c r="M11" s="32">
        <f>K20</f>
        <v>22</v>
      </c>
      <c r="N11" s="65">
        <f t="shared" si="14"/>
        <v>33.000999999999998</v>
      </c>
      <c r="O11" s="66">
        <f t="shared" si="15"/>
        <v>8</v>
      </c>
      <c r="P11" s="60">
        <f t="shared" si="16"/>
        <v>9</v>
      </c>
      <c r="Q11" s="31">
        <f t="shared" si="3"/>
        <v>34</v>
      </c>
      <c r="R11" s="32">
        <f t="shared" si="4"/>
        <v>30</v>
      </c>
      <c r="S11" s="32">
        <f t="shared" si="5"/>
        <v>70</v>
      </c>
      <c r="T11" s="59">
        <f t="shared" si="6"/>
        <v>34</v>
      </c>
      <c r="U11" s="60">
        <f t="shared" si="7"/>
        <v>70</v>
      </c>
      <c r="V11" s="29"/>
      <c r="W11" s="71">
        <f>IF('Saisie Ordres'!J11="","",'Saisie Ordres'!J11)</f>
        <v>30.5</v>
      </c>
      <c r="X11" s="71">
        <f>W21</f>
        <v>31.15</v>
      </c>
      <c r="Y11" s="70">
        <f>W20</f>
        <v>15</v>
      </c>
      <c r="Z11" s="42">
        <f t="shared" si="17"/>
        <v>31.151</v>
      </c>
      <c r="AA11" s="43">
        <f t="shared" si="18"/>
        <v>5</v>
      </c>
      <c r="AB11" s="40">
        <f t="shared" si="19"/>
        <v>11</v>
      </c>
      <c r="AC11" s="71">
        <f t="shared" si="20"/>
        <v>33.22</v>
      </c>
      <c r="AD11" s="70">
        <f t="shared" si="21"/>
        <v>18</v>
      </c>
      <c r="AE11" s="70">
        <f t="shared" si="22"/>
        <v>268</v>
      </c>
      <c r="AF11" s="41">
        <f t="shared" si="23"/>
        <v>33.22</v>
      </c>
      <c r="AG11" s="43">
        <f t="shared" si="8"/>
        <v>268</v>
      </c>
      <c r="AI11" s="31">
        <f t="shared" si="9"/>
        <v>34</v>
      </c>
      <c r="AJ11" s="39">
        <f t="shared" si="10"/>
        <v>70</v>
      </c>
      <c r="AK11" s="39">
        <f t="shared" si="11"/>
        <v>80</v>
      </c>
      <c r="AL11" s="41">
        <f t="shared" si="24"/>
        <v>33.22</v>
      </c>
      <c r="AM11" s="43">
        <f t="shared" si="25"/>
        <v>268</v>
      </c>
      <c r="AN11" s="43">
        <f t="shared" si="12"/>
        <v>288</v>
      </c>
      <c r="AO11" s="26"/>
      <c r="AP11" s="32" t="str">
        <f t="shared" si="13"/>
        <v>Sophie</v>
      </c>
      <c r="AQ11" s="32">
        <f t="shared" si="26"/>
        <v>34</v>
      </c>
      <c r="AR11" s="32">
        <f t="shared" si="27"/>
        <v>30</v>
      </c>
      <c r="AS11" s="40" t="str">
        <f t="shared" si="28"/>
        <v>Marion</v>
      </c>
      <c r="AT11" s="41">
        <f t="shared" si="29"/>
        <v>33.22</v>
      </c>
      <c r="AU11" s="40">
        <f t="shared" si="30"/>
        <v>18</v>
      </c>
    </row>
    <row r="12" spans="1:89" ht="12" customHeight="1" x14ac:dyDescent="0.2">
      <c r="A12" s="13">
        <v>11</v>
      </c>
      <c r="B12" s="87" t="str">
        <f>IF('Saisie Classe'!B12="","",'Saisie Classe'!B12)</f>
        <v>Meriem</v>
      </c>
      <c r="C12" s="87"/>
      <c r="D12" s="19" t="str">
        <f t="shared" si="0"/>
        <v>Meriem</v>
      </c>
      <c r="E12" s="28">
        <v>11</v>
      </c>
      <c r="F12" s="19" t="str">
        <f t="shared" si="1"/>
        <v>Marion</v>
      </c>
      <c r="G12" s="19"/>
      <c r="H12" s="51">
        <f t="shared" si="2"/>
        <v>1</v>
      </c>
      <c r="I12" s="51">
        <v>11</v>
      </c>
      <c r="J12" s="35"/>
      <c r="K12" s="32">
        <f>IF('Saisie Ordres'!E12="","",'Saisie Ordres'!E12)</f>
        <v>22</v>
      </c>
      <c r="L12" s="31">
        <f>K23</f>
        <v>29.34</v>
      </c>
      <c r="M12" s="32">
        <f>K22</f>
        <v>6</v>
      </c>
      <c r="N12" s="65">
        <f t="shared" si="14"/>
        <v>29.341100000000001</v>
      </c>
      <c r="O12" s="66">
        <f t="shared" si="15"/>
        <v>1</v>
      </c>
      <c r="P12" s="60">
        <f t="shared" si="16"/>
        <v>12</v>
      </c>
      <c r="Q12" s="31">
        <f t="shared" si="3"/>
        <v>34</v>
      </c>
      <c r="R12" s="32">
        <f t="shared" si="4"/>
        <v>18</v>
      </c>
      <c r="S12" s="32">
        <f t="shared" si="5"/>
        <v>40</v>
      </c>
      <c r="T12" s="59">
        <f t="shared" si="6"/>
        <v>34</v>
      </c>
      <c r="U12" s="60">
        <f t="shared" si="7"/>
        <v>40</v>
      </c>
      <c r="V12" s="29"/>
      <c r="W12" s="70">
        <f>IF('Saisie Ordres'!J12="","",'Saisie Ordres'!J12)</f>
        <v>27</v>
      </c>
      <c r="X12" s="71">
        <f>W23</f>
        <v>33.22</v>
      </c>
      <c r="Y12" s="70">
        <f>W22</f>
        <v>18</v>
      </c>
      <c r="Z12" s="42">
        <f t="shared" si="17"/>
        <v>33.2211</v>
      </c>
      <c r="AA12" s="43">
        <f t="shared" si="18"/>
        <v>10</v>
      </c>
      <c r="AB12" s="40">
        <f t="shared" si="19"/>
        <v>7</v>
      </c>
      <c r="AC12" s="71">
        <f t="shared" si="20"/>
        <v>33.75</v>
      </c>
      <c r="AD12" s="70">
        <f t="shared" si="21"/>
        <v>23</v>
      </c>
      <c r="AE12" s="70">
        <f t="shared" si="22"/>
        <v>291</v>
      </c>
      <c r="AF12" s="41">
        <f t="shared" si="23"/>
        <v>33.75</v>
      </c>
      <c r="AG12" s="43">
        <f t="shared" si="8"/>
        <v>291</v>
      </c>
      <c r="AI12" s="31">
        <f t="shared" si="9"/>
        <v>34</v>
      </c>
      <c r="AJ12" s="39">
        <f t="shared" si="10"/>
        <v>40</v>
      </c>
      <c r="AK12" s="39">
        <f t="shared" si="11"/>
        <v>50</v>
      </c>
      <c r="AL12" s="41">
        <f t="shared" si="24"/>
        <v>33.75</v>
      </c>
      <c r="AM12" s="43">
        <f t="shared" si="25"/>
        <v>291</v>
      </c>
      <c r="AN12" s="43">
        <f t="shared" si="12"/>
        <v>311</v>
      </c>
      <c r="AO12" s="26"/>
      <c r="AP12" s="32" t="str">
        <f t="shared" si="13"/>
        <v>Jordan</v>
      </c>
      <c r="AQ12" s="32">
        <f t="shared" si="26"/>
        <v>34</v>
      </c>
      <c r="AR12" s="32">
        <f t="shared" si="27"/>
        <v>18</v>
      </c>
      <c r="AS12" s="40" t="str">
        <f t="shared" si="28"/>
        <v>Chaineze</v>
      </c>
      <c r="AT12" s="41">
        <f t="shared" si="29"/>
        <v>33.75</v>
      </c>
      <c r="AU12" s="40">
        <f t="shared" si="30"/>
        <v>23</v>
      </c>
    </row>
    <row r="13" spans="1:89" ht="12" customHeight="1" x14ac:dyDescent="0.2">
      <c r="A13" s="13">
        <v>12</v>
      </c>
      <c r="B13" s="87" t="str">
        <f>IF('Saisie Classe'!B13="","",'Saisie Classe'!B13)</f>
        <v>Jordan</v>
      </c>
      <c r="C13" s="87"/>
      <c r="D13" s="19" t="str">
        <f t="shared" si="0"/>
        <v>Jordan</v>
      </c>
      <c r="E13" s="28">
        <v>12</v>
      </c>
      <c r="F13" s="19" t="str">
        <f t="shared" si="1"/>
        <v>Morgane</v>
      </c>
      <c r="G13" s="19"/>
      <c r="H13" s="51">
        <f t="shared" si="2"/>
        <v>1</v>
      </c>
      <c r="I13" s="51">
        <v>12</v>
      </c>
      <c r="J13" s="35"/>
      <c r="K13" s="31">
        <f>IF('Saisie Ordres'!E13="","",'Saisie Ordres'!E13)</f>
        <v>34.65</v>
      </c>
      <c r="L13" s="31">
        <f>K25</f>
        <v>34</v>
      </c>
      <c r="M13" s="32">
        <f>K24</f>
        <v>18</v>
      </c>
      <c r="N13" s="65">
        <f t="shared" si="14"/>
        <v>34.001199999999997</v>
      </c>
      <c r="O13" s="66">
        <f t="shared" si="15"/>
        <v>11</v>
      </c>
      <c r="P13" s="60">
        <f t="shared" si="16"/>
        <v>6</v>
      </c>
      <c r="Q13" s="31">
        <f t="shared" si="3"/>
        <v>34.65</v>
      </c>
      <c r="R13" s="32">
        <f t="shared" si="4"/>
        <v>22</v>
      </c>
      <c r="S13" s="32">
        <f t="shared" si="5"/>
        <v>22</v>
      </c>
      <c r="T13" s="59">
        <f t="shared" si="6"/>
        <v>34.65</v>
      </c>
      <c r="U13" s="60">
        <f t="shared" si="7"/>
        <v>22</v>
      </c>
      <c r="V13" s="29"/>
      <c r="W13" s="71">
        <f>IF('Saisie Ordres'!J13="","",'Saisie Ordres'!J13)</f>
        <v>29.6</v>
      </c>
      <c r="X13" s="71">
        <f>W25</f>
        <v>31.75</v>
      </c>
      <c r="Y13" s="70">
        <f>W24</f>
        <v>45</v>
      </c>
      <c r="Z13" s="42">
        <f t="shared" si="17"/>
        <v>31.751200000000001</v>
      </c>
      <c r="AA13" s="43">
        <f t="shared" si="18"/>
        <v>6</v>
      </c>
      <c r="AB13" s="40">
        <f t="shared" si="19"/>
        <v>3</v>
      </c>
      <c r="AC13" s="71">
        <f t="shared" si="20"/>
        <v>34.450000000000003</v>
      </c>
      <c r="AD13" s="70">
        <f t="shared" si="21"/>
        <v>28</v>
      </c>
      <c r="AE13" s="70">
        <f t="shared" si="22"/>
        <v>319</v>
      </c>
      <c r="AF13" s="41">
        <f t="shared" si="23"/>
        <v>34.450000000000003</v>
      </c>
      <c r="AG13" s="43">
        <f t="shared" si="8"/>
        <v>319</v>
      </c>
      <c r="AI13" s="31">
        <f t="shared" si="9"/>
        <v>34.65</v>
      </c>
      <c r="AJ13" s="39">
        <f t="shared" si="10"/>
        <v>22</v>
      </c>
      <c r="AK13" s="39">
        <f t="shared" si="11"/>
        <v>32</v>
      </c>
      <c r="AL13" s="41">
        <f t="shared" si="24"/>
        <v>34.450000000000003</v>
      </c>
      <c r="AM13" s="43">
        <f t="shared" si="25"/>
        <v>319</v>
      </c>
      <c r="AN13" s="43">
        <f t="shared" si="12"/>
        <v>339</v>
      </c>
      <c r="AO13" s="26"/>
      <c r="AP13" s="32" t="str">
        <f t="shared" si="13"/>
        <v>Charlene</v>
      </c>
      <c r="AQ13" s="32">
        <f t="shared" si="26"/>
        <v>34.65</v>
      </c>
      <c r="AR13" s="32">
        <f t="shared" si="27"/>
        <v>22</v>
      </c>
      <c r="AS13" s="40" t="str">
        <f t="shared" si="28"/>
        <v>Florian</v>
      </c>
      <c r="AT13" s="41">
        <f t="shared" si="29"/>
        <v>34.450000000000003</v>
      </c>
      <c r="AU13" s="40">
        <f t="shared" si="30"/>
        <v>28</v>
      </c>
    </row>
    <row r="14" spans="1:89" ht="12" customHeight="1" x14ac:dyDescent="0.2">
      <c r="A14" s="13">
        <v>13</v>
      </c>
      <c r="B14" s="87" t="str">
        <f>IF('Saisie Classe'!B14="","",'Saisie Classe'!B14)</f>
        <v>Allan</v>
      </c>
      <c r="C14" s="87"/>
      <c r="D14" s="19" t="str">
        <f t="shared" si="0"/>
        <v/>
      </c>
      <c r="E14" s="28">
        <v>13</v>
      </c>
      <c r="F14" s="19" t="str">
        <f t="shared" si="1"/>
        <v/>
      </c>
      <c r="G14" s="19"/>
      <c r="H14" s="51">
        <f t="shared" si="2"/>
        <v>1</v>
      </c>
      <c r="I14" s="51">
        <v>13</v>
      </c>
      <c r="J14" s="35"/>
      <c r="K14" s="32">
        <f>IF('Saisie Ordres'!E14="","",'Saisie Ordres'!E14)</f>
        <v>25</v>
      </c>
      <c r="L14" s="31" t="str">
        <f>K27</f>
        <v/>
      </c>
      <c r="M14" s="32" t="str">
        <f>K26</f>
        <v/>
      </c>
      <c r="N14" s="65" t="str">
        <f t="shared" si="14"/>
        <v/>
      </c>
      <c r="O14" s="66" t="str">
        <f t="shared" si="15"/>
        <v/>
      </c>
      <c r="P14" s="60" t="str">
        <f t="shared" si="16"/>
        <v/>
      </c>
      <c r="Q14" s="31" t="str">
        <f t="shared" si="3"/>
        <v/>
      </c>
      <c r="R14" s="32">
        <f t="shared" si="4"/>
        <v>0</v>
      </c>
      <c r="S14" s="32">
        <f t="shared" si="5"/>
        <v>0</v>
      </c>
      <c r="T14" s="59">
        <f t="shared" si="6"/>
        <v>34.65</v>
      </c>
      <c r="U14" s="60">
        <f t="shared" si="7"/>
        <v>22</v>
      </c>
      <c r="V14" s="29"/>
      <c r="W14" s="70">
        <f>IF('Saisie Ordres'!J14="","",'Saisie Ordres'!J14)</f>
        <v>23</v>
      </c>
      <c r="X14" s="71" t="str">
        <f>W27</f>
        <v/>
      </c>
      <c r="Y14" s="70" t="str">
        <f>W26</f>
        <v/>
      </c>
      <c r="Z14" s="42" t="str">
        <f t="shared" si="17"/>
        <v/>
      </c>
      <c r="AA14" s="43" t="str">
        <f t="shared" si="18"/>
        <v/>
      </c>
      <c r="AB14" s="40" t="str">
        <f t="shared" si="19"/>
        <v/>
      </c>
      <c r="AC14" s="71" t="str">
        <f t="shared" si="20"/>
        <v/>
      </c>
      <c r="AD14" s="70">
        <f t="shared" si="21"/>
        <v>0</v>
      </c>
      <c r="AE14" s="70">
        <f t="shared" si="22"/>
        <v>319</v>
      </c>
      <c r="AF14" s="41">
        <f t="shared" si="23"/>
        <v>34.450000000000003</v>
      </c>
      <c r="AG14" s="43">
        <f t="shared" si="8"/>
        <v>319</v>
      </c>
      <c r="AI14" s="31">
        <f t="shared" si="9"/>
        <v>34.65</v>
      </c>
      <c r="AJ14" s="39">
        <f t="shared" si="10"/>
        <v>22</v>
      </c>
      <c r="AK14" s="39">
        <f t="shared" si="11"/>
        <v>32</v>
      </c>
      <c r="AL14" s="41">
        <f t="shared" si="24"/>
        <v>34.450000000000003</v>
      </c>
      <c r="AM14" s="43">
        <f t="shared" si="25"/>
        <v>319</v>
      </c>
      <c r="AN14" s="43">
        <f t="shared" si="12"/>
        <v>339</v>
      </c>
      <c r="AO14" s="26"/>
      <c r="AP14" s="32" t="str">
        <f t="shared" si="13"/>
        <v/>
      </c>
      <c r="AQ14" s="32" t="str">
        <f t="shared" si="26"/>
        <v/>
      </c>
      <c r="AR14" s="32" t="str">
        <f t="shared" si="27"/>
        <v/>
      </c>
      <c r="AS14" s="40" t="str">
        <f t="shared" si="28"/>
        <v/>
      </c>
      <c r="AT14" s="41" t="str">
        <f t="shared" si="29"/>
        <v/>
      </c>
      <c r="AU14" s="40" t="str">
        <f t="shared" si="30"/>
        <v/>
      </c>
    </row>
    <row r="15" spans="1:89" ht="12" customHeight="1" x14ac:dyDescent="0.2">
      <c r="A15" s="13">
        <v>14</v>
      </c>
      <c r="B15" s="87" t="str">
        <f>IF('Saisie Classe'!B15="","",'Saisie Classe'!B15)</f>
        <v>Romain</v>
      </c>
      <c r="C15" s="87"/>
      <c r="D15" s="19" t="str">
        <f t="shared" si="0"/>
        <v/>
      </c>
      <c r="E15" s="28">
        <v>14</v>
      </c>
      <c r="F15" s="19" t="str">
        <f t="shared" si="1"/>
        <v/>
      </c>
      <c r="G15" s="19"/>
      <c r="H15" s="51">
        <f t="shared" si="2"/>
        <v>1</v>
      </c>
      <c r="I15" s="51">
        <v>14</v>
      </c>
      <c r="J15" s="35"/>
      <c r="K15" s="31">
        <f>IF('Saisie Ordres'!E15="","",'Saisie Ordres'!E15)</f>
        <v>30.3</v>
      </c>
      <c r="L15" s="31" t="str">
        <f>K29</f>
        <v/>
      </c>
      <c r="M15" s="32" t="str">
        <f>K28</f>
        <v/>
      </c>
      <c r="N15" s="65" t="str">
        <f t="shared" si="14"/>
        <v/>
      </c>
      <c r="O15" s="66" t="str">
        <f t="shared" si="15"/>
        <v/>
      </c>
      <c r="P15" s="60" t="str">
        <f t="shared" si="16"/>
        <v/>
      </c>
      <c r="Q15" s="31" t="str">
        <f t="shared" si="3"/>
        <v/>
      </c>
      <c r="R15" s="32">
        <f t="shared" si="4"/>
        <v>0</v>
      </c>
      <c r="S15" s="32">
        <f t="shared" si="5"/>
        <v>0</v>
      </c>
      <c r="T15" s="59">
        <f t="shared" si="6"/>
        <v>34.65</v>
      </c>
      <c r="U15" s="60">
        <f t="shared" si="7"/>
        <v>22</v>
      </c>
      <c r="V15" s="29"/>
      <c r="W15" s="71">
        <f>IF('Saisie Ordres'!J15="","",'Saisie Ordres'!J15)</f>
        <v>33.75</v>
      </c>
      <c r="X15" s="71" t="str">
        <f>W29</f>
        <v/>
      </c>
      <c r="Y15" s="70" t="str">
        <f>W28</f>
        <v/>
      </c>
      <c r="Z15" s="42" t="str">
        <f t="shared" si="17"/>
        <v/>
      </c>
      <c r="AA15" s="43" t="str">
        <f t="shared" si="18"/>
        <v/>
      </c>
      <c r="AB15" s="40" t="str">
        <f t="shared" si="19"/>
        <v/>
      </c>
      <c r="AC15" s="71" t="str">
        <f t="shared" si="20"/>
        <v/>
      </c>
      <c r="AD15" s="70">
        <f t="shared" si="21"/>
        <v>0</v>
      </c>
      <c r="AE15" s="70">
        <f t="shared" si="22"/>
        <v>319</v>
      </c>
      <c r="AF15" s="41">
        <f t="shared" si="23"/>
        <v>34.450000000000003</v>
      </c>
      <c r="AG15" s="43">
        <f t="shared" si="8"/>
        <v>319</v>
      </c>
      <c r="AI15" s="31">
        <f t="shared" si="9"/>
        <v>34.65</v>
      </c>
      <c r="AJ15" s="39">
        <f t="shared" si="10"/>
        <v>22</v>
      </c>
      <c r="AK15" s="39">
        <f t="shared" si="11"/>
        <v>32</v>
      </c>
      <c r="AL15" s="41">
        <f t="shared" si="24"/>
        <v>34.450000000000003</v>
      </c>
      <c r="AM15" s="43">
        <f t="shared" si="25"/>
        <v>319</v>
      </c>
      <c r="AN15" s="43">
        <f t="shared" si="12"/>
        <v>339</v>
      </c>
      <c r="AO15" s="26"/>
      <c r="AP15" s="32" t="str">
        <f t="shared" si="13"/>
        <v/>
      </c>
      <c r="AQ15" s="32" t="str">
        <f t="shared" si="26"/>
        <v/>
      </c>
      <c r="AR15" s="32" t="str">
        <f t="shared" si="27"/>
        <v/>
      </c>
      <c r="AS15" s="40" t="str">
        <f t="shared" si="28"/>
        <v/>
      </c>
      <c r="AT15" s="41" t="str">
        <f t="shared" si="29"/>
        <v/>
      </c>
      <c r="AU15" s="40" t="str">
        <f t="shared" si="30"/>
        <v/>
      </c>
    </row>
    <row r="16" spans="1:89" ht="12" customHeight="1" x14ac:dyDescent="0.2">
      <c r="A16" s="13">
        <v>15</v>
      </c>
      <c r="B16" s="87" t="str">
        <f>IF('Saisie Classe'!B16="","",'Saisie Classe'!B16)</f>
        <v>Florian</v>
      </c>
      <c r="C16" s="87"/>
      <c r="D16" s="19" t="str">
        <f t="shared" si="0"/>
        <v/>
      </c>
      <c r="E16" s="28">
        <v>15</v>
      </c>
      <c r="F16" s="19" t="str">
        <f t="shared" si="1"/>
        <v/>
      </c>
      <c r="G16" s="19"/>
      <c r="H16" s="51">
        <f t="shared" si="2"/>
        <v>1</v>
      </c>
      <c r="I16" s="51">
        <v>15</v>
      </c>
      <c r="J16" s="35"/>
      <c r="K16" s="32">
        <f>IF('Saisie Ordres'!E16="","",'Saisie Ordres'!E16)</f>
        <v>40</v>
      </c>
      <c r="L16" s="31" t="str">
        <f>K31</f>
        <v/>
      </c>
      <c r="M16" s="32" t="str">
        <f>K30</f>
        <v/>
      </c>
      <c r="N16" s="65" t="str">
        <f t="shared" si="14"/>
        <v/>
      </c>
      <c r="O16" s="66" t="str">
        <f t="shared" si="15"/>
        <v/>
      </c>
      <c r="P16" s="60" t="str">
        <f t="shared" si="16"/>
        <v/>
      </c>
      <c r="Q16" s="31" t="str">
        <f t="shared" si="3"/>
        <v/>
      </c>
      <c r="R16" s="32">
        <f t="shared" si="4"/>
        <v>0</v>
      </c>
      <c r="S16" s="32">
        <f t="shared" si="5"/>
        <v>0</v>
      </c>
      <c r="T16" s="59">
        <f t="shared" si="6"/>
        <v>34.65</v>
      </c>
      <c r="U16" s="60">
        <f t="shared" si="7"/>
        <v>22</v>
      </c>
      <c r="V16" s="29"/>
      <c r="W16" s="70">
        <f>IF('Saisie Ordres'!J16="","",'Saisie Ordres'!J16)</f>
        <v>40</v>
      </c>
      <c r="X16" s="71" t="str">
        <f>W31</f>
        <v/>
      </c>
      <c r="Y16" s="70" t="str">
        <f>W30</f>
        <v/>
      </c>
      <c r="Z16" s="42" t="str">
        <f t="shared" si="17"/>
        <v/>
      </c>
      <c r="AA16" s="43" t="str">
        <f t="shared" si="18"/>
        <v/>
      </c>
      <c r="AB16" s="40" t="str">
        <f t="shared" si="19"/>
        <v/>
      </c>
      <c r="AC16" s="71" t="str">
        <f t="shared" si="20"/>
        <v/>
      </c>
      <c r="AD16" s="70">
        <f t="shared" si="21"/>
        <v>0</v>
      </c>
      <c r="AE16" s="70">
        <f t="shared" si="22"/>
        <v>319</v>
      </c>
      <c r="AF16" s="41">
        <f t="shared" si="23"/>
        <v>34.450000000000003</v>
      </c>
      <c r="AG16" s="43">
        <f t="shared" si="8"/>
        <v>319</v>
      </c>
      <c r="AI16" s="31">
        <f t="shared" si="9"/>
        <v>34.65</v>
      </c>
      <c r="AJ16" s="39">
        <f t="shared" si="10"/>
        <v>22</v>
      </c>
      <c r="AK16" s="39">
        <f t="shared" si="11"/>
        <v>32</v>
      </c>
      <c r="AL16" s="41">
        <f t="shared" si="24"/>
        <v>34.450000000000003</v>
      </c>
      <c r="AM16" s="43">
        <f t="shared" si="25"/>
        <v>319</v>
      </c>
      <c r="AN16" s="43">
        <f t="shared" si="12"/>
        <v>339</v>
      </c>
      <c r="AO16" s="26"/>
      <c r="AP16" s="32" t="str">
        <f t="shared" si="13"/>
        <v/>
      </c>
      <c r="AQ16" s="32" t="str">
        <f t="shared" si="26"/>
        <v/>
      </c>
      <c r="AR16" s="32" t="str">
        <f t="shared" si="27"/>
        <v/>
      </c>
      <c r="AS16" s="40" t="str">
        <f t="shared" si="28"/>
        <v/>
      </c>
      <c r="AT16" s="41" t="str">
        <f t="shared" si="29"/>
        <v/>
      </c>
      <c r="AU16" s="40" t="str">
        <f t="shared" si="30"/>
        <v/>
      </c>
    </row>
    <row r="17" spans="1:89" ht="12" customHeight="1" x14ac:dyDescent="0.2">
      <c r="A17" s="13">
        <v>16</v>
      </c>
      <c r="B17" s="87" t="str">
        <f>IF('Saisie Classe'!B17="","",'Saisie Classe'!B17)</f>
        <v>Lucas</v>
      </c>
      <c r="C17" s="87"/>
      <c r="D17" s="19" t="str">
        <f t="shared" si="0"/>
        <v/>
      </c>
      <c r="E17" s="28">
        <v>16</v>
      </c>
      <c r="F17" s="19" t="str">
        <f t="shared" si="1"/>
        <v/>
      </c>
      <c r="G17" s="19"/>
      <c r="H17" s="51">
        <f t="shared" si="2"/>
        <v>1</v>
      </c>
      <c r="I17" s="51">
        <v>16</v>
      </c>
      <c r="J17" s="35"/>
      <c r="K17" s="31">
        <f>IF('Saisie Ordres'!E17="","",'Saisie Ordres'!E17)</f>
        <v>29.8</v>
      </c>
      <c r="L17" s="31" t="str">
        <f>K33</f>
        <v/>
      </c>
      <c r="M17" s="32" t="str">
        <f>K32</f>
        <v/>
      </c>
      <c r="N17" s="65" t="str">
        <f t="shared" si="14"/>
        <v/>
      </c>
      <c r="O17" s="66" t="str">
        <f t="shared" si="15"/>
        <v/>
      </c>
      <c r="P17" s="60" t="str">
        <f t="shared" si="16"/>
        <v/>
      </c>
      <c r="Q17" s="31" t="str">
        <f t="shared" si="3"/>
        <v/>
      </c>
      <c r="R17" s="32">
        <f t="shared" si="4"/>
        <v>0</v>
      </c>
      <c r="S17" s="32">
        <f t="shared" si="5"/>
        <v>0</v>
      </c>
      <c r="T17" s="59">
        <f t="shared" si="6"/>
        <v>34.65</v>
      </c>
      <c r="U17" s="60">
        <f t="shared" si="7"/>
        <v>22</v>
      </c>
      <c r="V17" s="29"/>
      <c r="W17" s="71">
        <f>IF('Saisie Ordres'!J17="","",'Saisie Ordres'!J17)</f>
        <v>31.9</v>
      </c>
      <c r="X17" s="71" t="str">
        <f>W33</f>
        <v/>
      </c>
      <c r="Y17" s="70" t="str">
        <f>W32</f>
        <v/>
      </c>
      <c r="Z17" s="42" t="str">
        <f t="shared" si="17"/>
        <v/>
      </c>
      <c r="AA17" s="43" t="str">
        <f t="shared" si="18"/>
        <v/>
      </c>
      <c r="AB17" s="40" t="str">
        <f t="shared" si="19"/>
        <v/>
      </c>
      <c r="AC17" s="71" t="str">
        <f t="shared" si="20"/>
        <v/>
      </c>
      <c r="AD17" s="70">
        <f t="shared" si="21"/>
        <v>0</v>
      </c>
      <c r="AE17" s="70">
        <f t="shared" si="22"/>
        <v>319</v>
      </c>
      <c r="AF17" s="41">
        <f t="shared" si="23"/>
        <v>34.450000000000003</v>
      </c>
      <c r="AG17" s="43">
        <f t="shared" si="8"/>
        <v>319</v>
      </c>
      <c r="AI17" s="31">
        <f t="shared" si="9"/>
        <v>34.65</v>
      </c>
      <c r="AJ17" s="39">
        <f t="shared" si="10"/>
        <v>22</v>
      </c>
      <c r="AK17" s="39">
        <f t="shared" si="11"/>
        <v>32</v>
      </c>
      <c r="AL17" s="41">
        <f t="shared" si="24"/>
        <v>34.450000000000003</v>
      </c>
      <c r="AM17" s="43">
        <f t="shared" si="25"/>
        <v>319</v>
      </c>
      <c r="AN17" s="43">
        <f t="shared" si="12"/>
        <v>339</v>
      </c>
      <c r="AO17" s="26"/>
      <c r="AP17" s="32" t="str">
        <f t="shared" si="13"/>
        <v/>
      </c>
      <c r="AQ17" s="32" t="str">
        <f t="shared" si="26"/>
        <v/>
      </c>
      <c r="AR17" s="32" t="str">
        <f t="shared" si="27"/>
        <v/>
      </c>
      <c r="AS17" s="40" t="str">
        <f t="shared" si="28"/>
        <v/>
      </c>
      <c r="AT17" s="41" t="str">
        <f t="shared" si="29"/>
        <v/>
      </c>
      <c r="AU17" s="40" t="str">
        <f t="shared" si="30"/>
        <v/>
      </c>
    </row>
    <row r="18" spans="1:89" ht="12" customHeight="1" x14ac:dyDescent="0.2">
      <c r="A18" s="13">
        <v>17</v>
      </c>
      <c r="B18" s="87" t="str">
        <f>IF('Saisie Classe'!B18="","",'Saisie Classe'!B18)</f>
        <v>Florian</v>
      </c>
      <c r="C18" s="87"/>
      <c r="D18" s="19" t="str">
        <f t="shared" si="0"/>
        <v/>
      </c>
      <c r="E18" s="28">
        <v>17</v>
      </c>
      <c r="F18" s="19" t="str">
        <f t="shared" si="1"/>
        <v/>
      </c>
      <c r="G18" s="19"/>
      <c r="H18" s="51">
        <f t="shared" si="2"/>
        <v>1</v>
      </c>
      <c r="I18" s="51">
        <v>17</v>
      </c>
      <c r="J18" s="35"/>
      <c r="K18" s="32">
        <f>IF('Saisie Ordres'!E18="","",'Saisie Ordres'!E18)</f>
        <v>30</v>
      </c>
      <c r="L18" s="31" t="str">
        <f>K35</f>
        <v/>
      </c>
      <c r="M18" s="32" t="str">
        <f>K34</f>
        <v/>
      </c>
      <c r="N18" s="65" t="str">
        <f t="shared" si="14"/>
        <v/>
      </c>
      <c r="O18" s="66" t="str">
        <f t="shared" si="15"/>
        <v/>
      </c>
      <c r="P18" s="60" t="str">
        <f t="shared" si="16"/>
        <v/>
      </c>
      <c r="Q18" s="31" t="str">
        <f t="shared" si="3"/>
        <v/>
      </c>
      <c r="R18" s="32">
        <f t="shared" si="4"/>
        <v>0</v>
      </c>
      <c r="S18" s="32">
        <f t="shared" si="5"/>
        <v>0</v>
      </c>
      <c r="T18" s="59">
        <f t="shared" si="6"/>
        <v>34.65</v>
      </c>
      <c r="U18" s="60">
        <f t="shared" si="7"/>
        <v>22</v>
      </c>
      <c r="V18" s="29"/>
      <c r="W18" s="70">
        <f>IF('Saisie Ordres'!J18="","",'Saisie Ordres'!J18)</f>
        <v>33</v>
      </c>
      <c r="X18" s="71" t="str">
        <f>W35</f>
        <v/>
      </c>
      <c r="Y18" s="70" t="str">
        <f>W34</f>
        <v/>
      </c>
      <c r="Z18" s="42" t="str">
        <f t="shared" si="17"/>
        <v/>
      </c>
      <c r="AA18" s="43" t="str">
        <f t="shared" si="18"/>
        <v/>
      </c>
      <c r="AB18" s="40" t="str">
        <f t="shared" si="19"/>
        <v/>
      </c>
      <c r="AC18" s="71" t="str">
        <f t="shared" si="20"/>
        <v/>
      </c>
      <c r="AD18" s="70">
        <f t="shared" si="21"/>
        <v>0</v>
      </c>
      <c r="AE18" s="70">
        <f t="shared" si="22"/>
        <v>319</v>
      </c>
      <c r="AF18" s="41">
        <f t="shared" si="23"/>
        <v>34.450000000000003</v>
      </c>
      <c r="AG18" s="43">
        <f t="shared" si="8"/>
        <v>319</v>
      </c>
      <c r="AI18" s="31">
        <f t="shared" si="9"/>
        <v>34.65</v>
      </c>
      <c r="AJ18" s="39">
        <f t="shared" si="10"/>
        <v>22</v>
      </c>
      <c r="AK18" s="39">
        <f t="shared" si="11"/>
        <v>32</v>
      </c>
      <c r="AL18" s="41">
        <f t="shared" si="24"/>
        <v>34.450000000000003</v>
      </c>
      <c r="AM18" s="43">
        <f t="shared" si="25"/>
        <v>319</v>
      </c>
      <c r="AN18" s="43">
        <f t="shared" si="12"/>
        <v>339</v>
      </c>
      <c r="AO18" s="26"/>
      <c r="AP18" s="32" t="str">
        <f t="shared" si="13"/>
        <v/>
      </c>
      <c r="AQ18" s="32" t="str">
        <f t="shared" si="26"/>
        <v/>
      </c>
      <c r="AR18" s="32" t="str">
        <f t="shared" si="27"/>
        <v/>
      </c>
      <c r="AS18" s="40" t="str">
        <f t="shared" si="28"/>
        <v/>
      </c>
      <c r="AT18" s="41" t="str">
        <f t="shared" si="29"/>
        <v/>
      </c>
      <c r="AU18" s="40" t="str">
        <f t="shared" si="30"/>
        <v/>
      </c>
    </row>
    <row r="19" spans="1:89" ht="12" customHeight="1" x14ac:dyDescent="0.2">
      <c r="A19" s="13">
        <v>18</v>
      </c>
      <c r="B19" s="87" t="str">
        <f>IF('Saisie Classe'!B19="","",'Saisie Classe'!B19)</f>
        <v>Amyne</v>
      </c>
      <c r="C19" s="87"/>
      <c r="D19" s="19" t="str">
        <f t="shared" si="0"/>
        <v/>
      </c>
      <c r="E19" s="28">
        <v>18</v>
      </c>
      <c r="F19" s="19" t="str">
        <f t="shared" si="1"/>
        <v/>
      </c>
      <c r="G19" s="19"/>
      <c r="H19" s="51">
        <f t="shared" si="2"/>
        <v>1</v>
      </c>
      <c r="I19" s="51">
        <v>18</v>
      </c>
      <c r="J19" s="35"/>
      <c r="K19" s="31">
        <f>IF('Saisie Ordres'!E19="","",'Saisie Ordres'!E19)</f>
        <v>34</v>
      </c>
      <c r="L19" s="31" t="str">
        <f>K37</f>
        <v/>
      </c>
      <c r="M19" s="32" t="str">
        <f>K36</f>
        <v/>
      </c>
      <c r="N19" s="65" t="str">
        <f t="shared" si="14"/>
        <v/>
      </c>
      <c r="O19" s="66" t="str">
        <f t="shared" si="15"/>
        <v/>
      </c>
      <c r="P19" s="60" t="str">
        <f t="shared" si="16"/>
        <v/>
      </c>
      <c r="Q19" s="31" t="str">
        <f t="shared" si="3"/>
        <v/>
      </c>
      <c r="R19" s="32">
        <f t="shared" si="4"/>
        <v>0</v>
      </c>
      <c r="S19" s="32">
        <f t="shared" si="5"/>
        <v>0</v>
      </c>
      <c r="T19" s="59">
        <f t="shared" si="6"/>
        <v>34.65</v>
      </c>
      <c r="U19" s="60">
        <f t="shared" si="7"/>
        <v>22</v>
      </c>
      <c r="V19" s="29"/>
      <c r="W19" s="71">
        <f>IF('Saisie Ordres'!J19="","",'Saisie Ordres'!J19)</f>
        <v>32.200000000000003</v>
      </c>
      <c r="X19" s="71" t="str">
        <f>W37</f>
        <v/>
      </c>
      <c r="Y19" s="70" t="str">
        <f>W36</f>
        <v/>
      </c>
      <c r="Z19" s="42" t="str">
        <f t="shared" si="17"/>
        <v/>
      </c>
      <c r="AA19" s="43" t="str">
        <f t="shared" si="18"/>
        <v/>
      </c>
      <c r="AB19" s="40" t="str">
        <f t="shared" si="19"/>
        <v/>
      </c>
      <c r="AC19" s="71" t="str">
        <f t="shared" si="20"/>
        <v/>
      </c>
      <c r="AD19" s="70">
        <f t="shared" si="21"/>
        <v>0</v>
      </c>
      <c r="AE19" s="70">
        <f t="shared" si="22"/>
        <v>319</v>
      </c>
      <c r="AF19" s="41">
        <f t="shared" si="23"/>
        <v>34.450000000000003</v>
      </c>
      <c r="AG19" s="43">
        <f t="shared" si="8"/>
        <v>319</v>
      </c>
      <c r="AI19" s="31">
        <f t="shared" si="9"/>
        <v>34.65</v>
      </c>
      <c r="AJ19" s="39">
        <f t="shared" si="10"/>
        <v>22</v>
      </c>
      <c r="AK19" s="39">
        <f t="shared" si="11"/>
        <v>32</v>
      </c>
      <c r="AL19" s="41">
        <f t="shared" si="24"/>
        <v>34.450000000000003</v>
      </c>
      <c r="AM19" s="43">
        <f t="shared" si="25"/>
        <v>319</v>
      </c>
      <c r="AN19" s="43">
        <f t="shared" si="12"/>
        <v>339</v>
      </c>
      <c r="AO19" s="26"/>
      <c r="AP19" s="32" t="str">
        <f t="shared" si="13"/>
        <v/>
      </c>
      <c r="AQ19" s="32" t="str">
        <f t="shared" si="26"/>
        <v/>
      </c>
      <c r="AR19" s="32" t="str">
        <f t="shared" si="27"/>
        <v/>
      </c>
      <c r="AS19" s="40" t="str">
        <f t="shared" si="28"/>
        <v/>
      </c>
      <c r="AT19" s="41" t="str">
        <f t="shared" si="29"/>
        <v/>
      </c>
      <c r="AU19" s="40" t="str">
        <f t="shared" si="30"/>
        <v/>
      </c>
    </row>
    <row r="20" spans="1:89" s="9" customFormat="1" ht="12" customHeight="1" x14ac:dyDescent="0.2">
      <c r="A20" s="16">
        <v>19</v>
      </c>
      <c r="B20" s="87" t="str">
        <f>IF('Saisie Classe'!B20="","",'Saisie Classe'!B20)</f>
        <v>Chaineze</v>
      </c>
      <c r="C20" s="87"/>
      <c r="D20" s="19" t="str">
        <f t="shared" si="0"/>
        <v/>
      </c>
      <c r="E20" s="30">
        <v>19</v>
      </c>
      <c r="F20" s="19" t="str">
        <f t="shared" si="1"/>
        <v/>
      </c>
      <c r="G20" s="19"/>
      <c r="H20" s="51">
        <f t="shared" si="2"/>
        <v>1</v>
      </c>
      <c r="I20" s="51">
        <v>19</v>
      </c>
      <c r="J20" s="35"/>
      <c r="K20" s="32">
        <f>IF('Saisie Ordres'!E20="","",'Saisie Ordres'!E20)</f>
        <v>22</v>
      </c>
      <c r="L20" s="31" t="str">
        <f>K39</f>
        <v/>
      </c>
      <c r="M20" s="32" t="str">
        <f>K38</f>
        <v/>
      </c>
      <c r="N20" s="65" t="str">
        <f t="shared" si="14"/>
        <v/>
      </c>
      <c r="O20" s="66" t="str">
        <f t="shared" si="15"/>
        <v/>
      </c>
      <c r="P20" s="60" t="str">
        <f t="shared" si="16"/>
        <v/>
      </c>
      <c r="Q20" s="31" t="str">
        <f t="shared" si="3"/>
        <v/>
      </c>
      <c r="R20" s="32">
        <f t="shared" si="4"/>
        <v>0</v>
      </c>
      <c r="S20" s="32">
        <f>S21+R20</f>
        <v>0</v>
      </c>
      <c r="T20" s="59">
        <f t="shared" si="6"/>
        <v>34.65</v>
      </c>
      <c r="U20" s="60">
        <f t="shared" si="7"/>
        <v>22</v>
      </c>
      <c r="V20" s="29"/>
      <c r="W20" s="70">
        <f>IF('Saisie Ordres'!J20="","",'Saisie Ordres'!J20)</f>
        <v>15</v>
      </c>
      <c r="X20" s="71" t="str">
        <f>W39</f>
        <v/>
      </c>
      <c r="Y20" s="70" t="str">
        <f>W38</f>
        <v/>
      </c>
      <c r="Z20" s="42" t="str">
        <f t="shared" si="17"/>
        <v/>
      </c>
      <c r="AA20" s="43" t="str">
        <f t="shared" si="18"/>
        <v/>
      </c>
      <c r="AB20" s="40" t="str">
        <f t="shared" si="19"/>
        <v/>
      </c>
      <c r="AC20" s="71" t="str">
        <f t="shared" si="20"/>
        <v/>
      </c>
      <c r="AD20" s="70">
        <f t="shared" si="21"/>
        <v>0</v>
      </c>
      <c r="AE20" s="70">
        <f t="shared" si="22"/>
        <v>319</v>
      </c>
      <c r="AF20" s="41">
        <f t="shared" si="23"/>
        <v>34.450000000000003</v>
      </c>
      <c r="AG20" s="43">
        <f t="shared" si="8"/>
        <v>319</v>
      </c>
      <c r="AH20" s="22"/>
      <c r="AI20" s="31">
        <f t="shared" si="9"/>
        <v>34.65</v>
      </c>
      <c r="AJ20" s="39">
        <f t="shared" si="10"/>
        <v>22</v>
      </c>
      <c r="AK20" s="39">
        <f t="shared" si="11"/>
        <v>32</v>
      </c>
      <c r="AL20" s="41">
        <f t="shared" si="24"/>
        <v>34.450000000000003</v>
      </c>
      <c r="AM20" s="43">
        <f t="shared" si="25"/>
        <v>319</v>
      </c>
      <c r="AN20" s="43">
        <f t="shared" si="12"/>
        <v>339</v>
      </c>
      <c r="AO20" s="26"/>
      <c r="AP20" s="32" t="str">
        <f t="shared" si="13"/>
        <v/>
      </c>
      <c r="AQ20" s="32" t="str">
        <f t="shared" si="26"/>
        <v/>
      </c>
      <c r="AR20" s="32" t="str">
        <f t="shared" si="27"/>
        <v/>
      </c>
      <c r="AS20" s="40" t="str">
        <f t="shared" si="28"/>
        <v/>
      </c>
      <c r="AT20" s="41" t="str">
        <f t="shared" si="29"/>
        <v/>
      </c>
      <c r="AU20" s="40" t="str">
        <f t="shared" si="30"/>
        <v/>
      </c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7"/>
      <c r="BQ20" s="27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</row>
    <row r="21" spans="1:89" ht="12" customHeight="1" x14ac:dyDescent="0.2">
      <c r="A21" s="13">
        <v>20</v>
      </c>
      <c r="B21" s="87" t="str">
        <f>IF('Saisie Classe'!B21="","",'Saisie Classe'!B21)</f>
        <v>Garance</v>
      </c>
      <c r="C21" s="87"/>
      <c r="D21" s="19" t="str">
        <f t="shared" si="0"/>
        <v/>
      </c>
      <c r="E21" s="28">
        <v>20</v>
      </c>
      <c r="F21" s="19" t="str">
        <f t="shared" si="1"/>
        <v/>
      </c>
      <c r="G21" s="19"/>
      <c r="H21" s="51">
        <f t="shared" si="2"/>
        <v>1</v>
      </c>
      <c r="I21" s="51">
        <v>20</v>
      </c>
      <c r="J21" s="35"/>
      <c r="K21" s="31">
        <f>IF('Saisie Ordres'!E21="","",'Saisie Ordres'!E21)</f>
        <v>33</v>
      </c>
      <c r="L21" s="31" t="str">
        <f>K41</f>
        <v/>
      </c>
      <c r="M21" s="32" t="str">
        <f>K40</f>
        <v/>
      </c>
      <c r="N21" s="65" t="str">
        <f t="shared" si="14"/>
        <v/>
      </c>
      <c r="O21" s="66" t="str">
        <f t="shared" si="15"/>
        <v/>
      </c>
      <c r="P21" s="60" t="str">
        <f t="shared" si="16"/>
        <v/>
      </c>
      <c r="Q21" s="31" t="str">
        <f t="shared" si="3"/>
        <v/>
      </c>
      <c r="R21" s="32">
        <f t="shared" si="4"/>
        <v>0</v>
      </c>
      <c r="S21" s="32">
        <f>R21</f>
        <v>0</v>
      </c>
      <c r="T21" s="59">
        <f t="shared" si="6"/>
        <v>34.65</v>
      </c>
      <c r="U21" s="60">
        <f t="shared" si="7"/>
        <v>22</v>
      </c>
      <c r="V21" s="29"/>
      <c r="W21" s="71">
        <f>IF('Saisie Ordres'!J21="","",'Saisie Ordres'!J21)</f>
        <v>31.15</v>
      </c>
      <c r="X21" s="71" t="str">
        <f>W41</f>
        <v/>
      </c>
      <c r="Y21" s="70" t="str">
        <f>W40</f>
        <v/>
      </c>
      <c r="Z21" s="42" t="str">
        <f t="shared" si="17"/>
        <v/>
      </c>
      <c r="AA21" s="43" t="str">
        <f t="shared" si="18"/>
        <v/>
      </c>
      <c r="AB21" s="40" t="str">
        <f t="shared" si="19"/>
        <v/>
      </c>
      <c r="AC21" s="71" t="str">
        <f t="shared" si="20"/>
        <v/>
      </c>
      <c r="AD21" s="70">
        <f t="shared" si="21"/>
        <v>0</v>
      </c>
      <c r="AE21" s="70">
        <f t="shared" si="22"/>
        <v>319</v>
      </c>
      <c r="AF21" s="41">
        <f t="shared" si="23"/>
        <v>34.450000000000003</v>
      </c>
      <c r="AG21" s="43">
        <f t="shared" si="8"/>
        <v>319</v>
      </c>
      <c r="AI21" s="31">
        <f t="shared" si="9"/>
        <v>34.65</v>
      </c>
      <c r="AJ21" s="39">
        <f t="shared" si="10"/>
        <v>22</v>
      </c>
      <c r="AK21" s="39">
        <f t="shared" si="11"/>
        <v>32</v>
      </c>
      <c r="AL21" s="41">
        <f t="shared" si="24"/>
        <v>34.450000000000003</v>
      </c>
      <c r="AM21" s="43">
        <f t="shared" si="25"/>
        <v>319</v>
      </c>
      <c r="AN21" s="43">
        <f t="shared" si="12"/>
        <v>339</v>
      </c>
      <c r="AO21" s="26"/>
      <c r="AP21" s="32" t="str">
        <f t="shared" si="13"/>
        <v/>
      </c>
      <c r="AQ21" s="32" t="str">
        <f t="shared" si="26"/>
        <v/>
      </c>
      <c r="AR21" s="32" t="str">
        <f t="shared" si="27"/>
        <v/>
      </c>
      <c r="AS21" s="40" t="str">
        <f t="shared" si="28"/>
        <v/>
      </c>
      <c r="AT21" s="41" t="str">
        <f t="shared" si="29"/>
        <v/>
      </c>
      <c r="AU21" s="40" t="str">
        <f t="shared" si="30"/>
        <v/>
      </c>
    </row>
    <row r="22" spans="1:89" ht="12" customHeight="1" x14ac:dyDescent="0.2">
      <c r="A22" s="13">
        <v>21</v>
      </c>
      <c r="B22" s="87" t="str">
        <f>IF('Saisie Classe'!B22="","",'Saisie Classe'!B22)</f>
        <v>Alizee</v>
      </c>
      <c r="C22" s="87"/>
      <c r="D22" s="22" t="str">
        <f t="shared" si="0"/>
        <v/>
      </c>
      <c r="E22" s="18"/>
      <c r="H22" s="51">
        <f t="shared" si="2"/>
        <v>1</v>
      </c>
      <c r="I22" s="52"/>
      <c r="K22" s="32">
        <f>IF('Saisie Ordres'!E22="","",'Saisie Ordres'!E22)</f>
        <v>6</v>
      </c>
      <c r="O22" s="54"/>
      <c r="P22" s="84" t="s">
        <v>23</v>
      </c>
      <c r="Q22" s="45"/>
      <c r="R22" s="18"/>
      <c r="S22" s="18"/>
      <c r="T22" s="53"/>
      <c r="U22" s="29"/>
      <c r="V22" s="29"/>
      <c r="W22" s="70">
        <f>IF('Saisie Ordres'!J22="","",'Saisie Ordres'!J22)</f>
        <v>18</v>
      </c>
      <c r="X22" s="45"/>
      <c r="Y22" s="18"/>
      <c r="Z22" s="29"/>
      <c r="AB22" s="83" t="s">
        <v>23</v>
      </c>
      <c r="AC22" s="18"/>
      <c r="AE22" s="46"/>
      <c r="AI22" s="47"/>
      <c r="AJ22" s="57"/>
      <c r="AK22" s="47" t="s">
        <v>22</v>
      </c>
      <c r="AL22" s="48"/>
      <c r="AM22" s="48"/>
      <c r="AQ22" s="9" t="s">
        <v>24</v>
      </c>
      <c r="AS22" s="29"/>
      <c r="AT22" s="45"/>
    </row>
    <row r="23" spans="1:89" ht="12" customHeight="1" x14ac:dyDescent="0.2">
      <c r="A23" s="13">
        <v>22</v>
      </c>
      <c r="B23" s="87" t="str">
        <f>IF('Saisie Classe'!B23="","",'Saisie Classe'!B23)</f>
        <v>Sheima</v>
      </c>
      <c r="C23" s="87"/>
      <c r="D23" s="22" t="str">
        <f t="shared" si="0"/>
        <v/>
      </c>
      <c r="E23" s="18"/>
      <c r="H23" s="51">
        <f t="shared" si="2"/>
        <v>1</v>
      </c>
      <c r="I23" s="52"/>
      <c r="K23" s="31">
        <f>IF('Saisie Ordres'!E23="","",'Saisie Ordres'!E23)</f>
        <v>29.34</v>
      </c>
      <c r="O23" s="54"/>
      <c r="P23" s="29"/>
      <c r="Q23" s="18"/>
      <c r="R23" s="18"/>
      <c r="T23" s="53"/>
      <c r="U23" s="29"/>
      <c r="V23" s="29"/>
      <c r="W23" s="71">
        <f>IF('Saisie Ordres'!J23="","",'Saisie Ordres'!J23)</f>
        <v>33.22</v>
      </c>
      <c r="X23" s="45"/>
      <c r="Y23" s="18"/>
      <c r="Z23" s="29"/>
      <c r="AB23" s="29"/>
      <c r="AC23" s="18"/>
      <c r="AO23" s="26"/>
      <c r="AP23" s="26"/>
      <c r="AQ23" s="26"/>
      <c r="AR23" s="26"/>
      <c r="AS23" s="29"/>
      <c r="AT23" s="18"/>
    </row>
    <row r="24" spans="1:89" ht="12" customHeight="1" x14ac:dyDescent="0.2">
      <c r="A24" s="13">
        <v>23</v>
      </c>
      <c r="B24" s="87" t="str">
        <f>IF('Saisie Classe'!B24="","",'Saisie Classe'!B24)</f>
        <v>Marion</v>
      </c>
      <c r="C24" s="87"/>
      <c r="D24" s="22" t="str">
        <f t="shared" si="0"/>
        <v/>
      </c>
      <c r="E24" s="18"/>
      <c r="H24" s="51">
        <f t="shared" si="2"/>
        <v>1</v>
      </c>
      <c r="I24" s="52"/>
      <c r="K24" s="32">
        <f>IF('Saisie Ordres'!E24="","",'Saisie Ordres'!E24)</f>
        <v>18</v>
      </c>
      <c r="W24" s="70">
        <f>IF('Saisie Ordres'!J24="","",'Saisie Ordres'!J24)</f>
        <v>45</v>
      </c>
      <c r="AB24" s="29"/>
      <c r="AC24" s="18"/>
      <c r="AO24" s="26"/>
      <c r="AP24" s="26"/>
      <c r="AQ24" s="26"/>
      <c r="AR24" s="26"/>
    </row>
    <row r="25" spans="1:89" ht="12" customHeight="1" x14ac:dyDescent="0.2">
      <c r="A25" s="13">
        <v>24</v>
      </c>
      <c r="B25" s="87" t="str">
        <f>IF('Saisie Classe'!B25="","",'Saisie Classe'!B25)</f>
        <v>Morgane</v>
      </c>
      <c r="C25" s="87"/>
      <c r="D25" s="22" t="str">
        <f t="shared" si="0"/>
        <v/>
      </c>
      <c r="E25" s="18"/>
      <c r="H25" s="51">
        <f t="shared" si="2"/>
        <v>1</v>
      </c>
      <c r="I25" s="52"/>
      <c r="K25" s="31">
        <f>IF('Saisie Ordres'!E25="","",'Saisie Ordres'!E25)</f>
        <v>34</v>
      </c>
      <c r="W25" s="71">
        <f>IF('Saisie Ordres'!J25="","",'Saisie Ordres'!J25)</f>
        <v>31.75</v>
      </c>
      <c r="AB25" s="29"/>
      <c r="AC25" s="18"/>
      <c r="AN25" s="49"/>
      <c r="AO25" s="26"/>
      <c r="AP25" s="26"/>
      <c r="AQ25" s="26"/>
      <c r="AR25" s="26"/>
    </row>
    <row r="26" spans="1:89" ht="12" customHeight="1" x14ac:dyDescent="0.2">
      <c r="A26" s="13">
        <v>25</v>
      </c>
      <c r="B26" s="87" t="str">
        <f>IF('Saisie Classe'!B26="","",'Saisie Classe'!B26)</f>
        <v/>
      </c>
      <c r="C26" s="87"/>
      <c r="D26" s="22" t="str">
        <f t="shared" si="0"/>
        <v/>
      </c>
      <c r="E26" s="18"/>
      <c r="H26" s="51">
        <f t="shared" si="2"/>
        <v>0</v>
      </c>
      <c r="I26" s="52"/>
      <c r="K26" s="32" t="str">
        <f>IF('Saisie Ordres'!E26="","",'Saisie Ordres'!E26)</f>
        <v/>
      </c>
      <c r="O26" s="78"/>
      <c r="W26" s="70" t="str">
        <f>IF('Saisie Ordres'!J26="","",'Saisie Ordres'!J26)</f>
        <v/>
      </c>
    </row>
    <row r="27" spans="1:89" ht="12" customHeight="1" x14ac:dyDescent="0.2">
      <c r="A27" s="13">
        <v>26</v>
      </c>
      <c r="B27" s="87" t="str">
        <f>IF('Saisie Classe'!B27="","",'Saisie Classe'!B27)</f>
        <v/>
      </c>
      <c r="C27" s="87"/>
      <c r="D27" s="22" t="str">
        <f t="shared" si="0"/>
        <v/>
      </c>
      <c r="E27" s="18"/>
      <c r="H27" s="51">
        <f t="shared" si="2"/>
        <v>0</v>
      </c>
      <c r="I27" s="52"/>
      <c r="K27" s="31" t="str">
        <f>IF('Saisie Ordres'!E27="","",'Saisie Ordres'!E27)</f>
        <v/>
      </c>
      <c r="W27" s="71" t="str">
        <f>IF('Saisie Ordres'!J27="","",'Saisie Ordres'!J27)</f>
        <v/>
      </c>
    </row>
    <row r="28" spans="1:89" ht="12" customHeight="1" x14ac:dyDescent="0.2">
      <c r="A28" s="13">
        <v>27</v>
      </c>
      <c r="B28" s="87" t="str">
        <f>IF('Saisie Classe'!B28="","",'Saisie Classe'!B28)</f>
        <v/>
      </c>
      <c r="C28" s="87"/>
      <c r="D28" s="22" t="str">
        <f t="shared" si="0"/>
        <v/>
      </c>
      <c r="E28" s="18"/>
      <c r="H28" s="51">
        <f t="shared" si="2"/>
        <v>0</v>
      </c>
      <c r="I28" s="52"/>
      <c r="K28" s="32" t="str">
        <f>IF('Saisie Ordres'!E28="","",'Saisie Ordres'!E28)</f>
        <v/>
      </c>
      <c r="W28" s="70" t="str">
        <f>IF('Saisie Ordres'!J28="","",'Saisie Ordres'!J28)</f>
        <v/>
      </c>
    </row>
    <row r="29" spans="1:89" ht="12" customHeight="1" x14ac:dyDescent="0.2">
      <c r="A29" s="13">
        <v>28</v>
      </c>
      <c r="B29" s="87" t="str">
        <f>IF('Saisie Classe'!B29="","",'Saisie Classe'!B29)</f>
        <v/>
      </c>
      <c r="C29" s="87"/>
      <c r="D29" s="22" t="str">
        <f t="shared" si="0"/>
        <v/>
      </c>
      <c r="E29" s="18"/>
      <c r="H29" s="51">
        <f t="shared" si="2"/>
        <v>0</v>
      </c>
      <c r="I29" s="52"/>
      <c r="K29" s="31" t="str">
        <f>IF('Saisie Ordres'!E29="","",'Saisie Ordres'!E29)</f>
        <v/>
      </c>
      <c r="R29" s="79"/>
      <c r="W29" s="71" t="str">
        <f>IF('Saisie Ordres'!J29="","",'Saisie Ordres'!J29)</f>
        <v/>
      </c>
    </row>
    <row r="30" spans="1:89" ht="12" customHeight="1" x14ac:dyDescent="0.2">
      <c r="A30" s="13">
        <v>29</v>
      </c>
      <c r="B30" s="87" t="str">
        <f>IF('Saisie Classe'!B30="","",'Saisie Classe'!B30)</f>
        <v/>
      </c>
      <c r="C30" s="87"/>
      <c r="D30" s="22" t="str">
        <f t="shared" si="0"/>
        <v/>
      </c>
      <c r="E30" s="18"/>
      <c r="H30" s="51">
        <f t="shared" si="2"/>
        <v>0</v>
      </c>
      <c r="I30" s="52"/>
      <c r="K30" s="32" t="str">
        <f>IF('Saisie Ordres'!E30="","",'Saisie Ordres'!E30)</f>
        <v/>
      </c>
      <c r="W30" s="70" t="str">
        <f>IF('Saisie Ordres'!J30="","",'Saisie Ordres'!J30)</f>
        <v/>
      </c>
    </row>
    <row r="31" spans="1:89" ht="12" customHeight="1" x14ac:dyDescent="0.2">
      <c r="A31" s="13">
        <v>30</v>
      </c>
      <c r="B31" s="87" t="str">
        <f>IF('Saisie Classe'!B31="","",'Saisie Classe'!B31)</f>
        <v/>
      </c>
      <c r="C31" s="87"/>
      <c r="D31" s="22" t="str">
        <f t="shared" si="0"/>
        <v/>
      </c>
      <c r="E31" s="18"/>
      <c r="H31" s="51">
        <f t="shared" si="2"/>
        <v>0</v>
      </c>
      <c r="I31" s="52"/>
      <c r="K31" s="31" t="str">
        <f>IF('Saisie Ordres'!E31="","",'Saisie Ordres'!E31)</f>
        <v/>
      </c>
      <c r="W31" s="71" t="str">
        <f>IF('Saisie Ordres'!J31="","",'Saisie Ordres'!J31)</f>
        <v/>
      </c>
    </row>
    <row r="32" spans="1:89" ht="12" customHeight="1" x14ac:dyDescent="0.2">
      <c r="A32" s="13">
        <v>31</v>
      </c>
      <c r="B32" s="87" t="str">
        <f>IF('Saisie Classe'!B32="","",'Saisie Classe'!B32)</f>
        <v/>
      </c>
      <c r="C32" s="87"/>
      <c r="D32" s="22" t="str">
        <f t="shared" si="0"/>
        <v/>
      </c>
      <c r="E32" s="18"/>
      <c r="H32" s="51">
        <f t="shared" si="2"/>
        <v>0</v>
      </c>
      <c r="I32" s="52"/>
      <c r="K32" s="32" t="str">
        <f>IF('Saisie Ordres'!E32="","",'Saisie Ordres'!E32)</f>
        <v/>
      </c>
      <c r="W32" s="70" t="str">
        <f>IF('Saisie Ordres'!J32="","",'Saisie Ordres'!J32)</f>
        <v/>
      </c>
    </row>
    <row r="33" spans="1:27" ht="12" customHeight="1" x14ac:dyDescent="0.2">
      <c r="A33" s="13">
        <v>32</v>
      </c>
      <c r="B33" s="87" t="str">
        <f>IF('Saisie Classe'!B33="","",'Saisie Classe'!B33)</f>
        <v/>
      </c>
      <c r="C33" s="87"/>
      <c r="D33" s="22" t="str">
        <f t="shared" si="0"/>
        <v/>
      </c>
      <c r="E33" s="18"/>
      <c r="H33" s="51">
        <f t="shared" si="2"/>
        <v>0</v>
      </c>
      <c r="I33" s="52"/>
      <c r="K33" s="31" t="str">
        <f>IF('Saisie Ordres'!E33="","",'Saisie Ordres'!E33)</f>
        <v/>
      </c>
      <c r="W33" s="71" t="str">
        <f>IF('Saisie Ordres'!J33="","",'Saisie Ordres'!J33)</f>
        <v/>
      </c>
    </row>
    <row r="34" spans="1:27" ht="12" customHeight="1" x14ac:dyDescent="0.2">
      <c r="A34" s="13">
        <v>33</v>
      </c>
      <c r="B34" s="87" t="str">
        <f>IF('Saisie Classe'!B34="","",'Saisie Classe'!B34)</f>
        <v/>
      </c>
      <c r="C34" s="87"/>
      <c r="E34" s="18"/>
      <c r="H34" s="51">
        <f t="shared" si="2"/>
        <v>0</v>
      </c>
      <c r="I34" s="52"/>
      <c r="K34" s="32" t="str">
        <f>IF('Saisie Ordres'!E34="","",'Saisie Ordres'!E34)</f>
        <v/>
      </c>
      <c r="W34" s="70" t="str">
        <f>IF('Saisie Ordres'!J34="","",'Saisie Ordres'!J34)</f>
        <v/>
      </c>
    </row>
    <row r="35" spans="1:27" ht="12" customHeight="1" x14ac:dyDescent="0.2">
      <c r="A35" s="13">
        <v>34</v>
      </c>
      <c r="B35" s="87" t="str">
        <f>IF('Saisie Classe'!B35="","",'Saisie Classe'!B35)</f>
        <v/>
      </c>
      <c r="C35" s="87"/>
      <c r="E35" s="18"/>
      <c r="H35" s="51">
        <f t="shared" si="2"/>
        <v>0</v>
      </c>
      <c r="I35" s="52"/>
      <c r="K35" s="31" t="str">
        <f>IF('Saisie Ordres'!E35="","",'Saisie Ordres'!E35)</f>
        <v/>
      </c>
      <c r="W35" s="71" t="str">
        <f>IF('Saisie Ordres'!J35="","",'Saisie Ordres'!J35)</f>
        <v/>
      </c>
    </row>
    <row r="36" spans="1:27" ht="12" customHeight="1" x14ac:dyDescent="0.2">
      <c r="A36" s="13">
        <v>35</v>
      </c>
      <c r="B36" s="87" t="str">
        <f>IF('Saisie Classe'!B36="","",'Saisie Classe'!B36)</f>
        <v/>
      </c>
      <c r="C36" s="87"/>
      <c r="E36" s="18"/>
      <c r="H36" s="51">
        <f t="shared" si="2"/>
        <v>0</v>
      </c>
      <c r="I36" s="52"/>
      <c r="K36" s="32" t="str">
        <f>IF('Saisie Ordres'!E36="","",'Saisie Ordres'!E36)</f>
        <v/>
      </c>
      <c r="W36" s="70" t="str">
        <f>IF('Saisie Ordres'!J36="","",'Saisie Ordres'!J36)</f>
        <v/>
      </c>
    </row>
    <row r="37" spans="1:27" ht="12" customHeight="1" x14ac:dyDescent="0.2">
      <c r="A37" s="13">
        <v>36</v>
      </c>
      <c r="B37" s="87" t="str">
        <f>IF('Saisie Classe'!B37="","",'Saisie Classe'!B37)</f>
        <v/>
      </c>
      <c r="C37" s="87"/>
      <c r="E37" s="18"/>
      <c r="H37" s="51">
        <f t="shared" si="2"/>
        <v>0</v>
      </c>
      <c r="I37" s="52"/>
      <c r="K37" s="31" t="str">
        <f>IF('Saisie Ordres'!E37="","",'Saisie Ordres'!E37)</f>
        <v/>
      </c>
      <c r="W37" s="71" t="str">
        <f>IF('Saisie Ordres'!J37="","",'Saisie Ordres'!J37)</f>
        <v/>
      </c>
    </row>
    <row r="38" spans="1:27" ht="12" customHeight="1" x14ac:dyDescent="0.2">
      <c r="A38" s="13">
        <v>37</v>
      </c>
      <c r="B38" s="87" t="str">
        <f>IF('Saisie Classe'!B38="","",'Saisie Classe'!B38)</f>
        <v/>
      </c>
      <c r="C38" s="87"/>
      <c r="E38" s="18"/>
      <c r="H38" s="51">
        <f t="shared" si="2"/>
        <v>0</v>
      </c>
      <c r="I38" s="52"/>
      <c r="K38" s="32" t="str">
        <f>IF('Saisie Ordres'!E38="","",'Saisie Ordres'!E38)</f>
        <v/>
      </c>
      <c r="W38" s="70" t="str">
        <f>IF('Saisie Ordres'!J38="","",'Saisie Ordres'!J38)</f>
        <v/>
      </c>
    </row>
    <row r="39" spans="1:27" ht="12" customHeight="1" x14ac:dyDescent="0.2">
      <c r="A39" s="13">
        <v>38</v>
      </c>
      <c r="B39" s="87" t="str">
        <f>IF('Saisie Classe'!B39="","",'Saisie Classe'!B39)</f>
        <v/>
      </c>
      <c r="C39" s="87"/>
      <c r="E39" s="18"/>
      <c r="H39" s="51">
        <f t="shared" si="2"/>
        <v>0</v>
      </c>
      <c r="I39" s="51">
        <f>VAR!L11</f>
        <v>10</v>
      </c>
      <c r="J39" s="37"/>
      <c r="K39" s="31" t="str">
        <f>IF('Saisie Ordres'!E39="","",'Saisie Ordres'!E39)</f>
        <v/>
      </c>
      <c r="W39" s="71" t="str">
        <f>IF('Saisie Ordres'!J39="","",'Saisie Ordres'!J39)</f>
        <v/>
      </c>
    </row>
    <row r="40" spans="1:27" ht="12" customHeight="1" x14ac:dyDescent="0.2">
      <c r="A40" s="13">
        <v>39</v>
      </c>
      <c r="B40" s="87" t="str">
        <f>IF('Saisie Classe'!B40="","",'Saisie Classe'!B40)</f>
        <v/>
      </c>
      <c r="C40" s="87"/>
      <c r="E40" s="18"/>
      <c r="H40" s="51">
        <f t="shared" si="2"/>
        <v>0</v>
      </c>
      <c r="I40" s="52"/>
      <c r="K40" s="32" t="str">
        <f>IF('Saisie Ordres'!E40="","",'Saisie Ordres'!E40)</f>
        <v/>
      </c>
      <c r="W40" s="70" t="str">
        <f>IF('Saisie Ordres'!J40="","",'Saisie Ordres'!J40)</f>
        <v/>
      </c>
    </row>
    <row r="41" spans="1:27" ht="12" customHeight="1" x14ac:dyDescent="0.2">
      <c r="A41" s="13">
        <v>40</v>
      </c>
      <c r="B41" s="87" t="str">
        <f>IF('Saisie Classe'!B41="","",'Saisie Classe'!B41)</f>
        <v/>
      </c>
      <c r="C41" s="87"/>
      <c r="E41" s="18"/>
      <c r="H41" s="51">
        <f t="shared" si="2"/>
        <v>0</v>
      </c>
      <c r="I41" s="51">
        <f>VAR!L21</f>
        <v>20</v>
      </c>
      <c r="J41" s="37"/>
      <c r="K41" s="31" t="str">
        <f>IF('Saisie Ordres'!E41="","",'Saisie Ordres'!E41)</f>
        <v/>
      </c>
      <c r="W41" s="71" t="str">
        <f>IF('Saisie Ordres'!J41="","",'Saisie Ordres'!J41)</f>
        <v/>
      </c>
      <c r="AA41" s="29" t="str">
        <f>IF('Saisie Ordres'!J42="","",'Saisie Ordres'!J42)</f>
        <v/>
      </c>
    </row>
    <row r="42" spans="1:27" ht="12.95" customHeight="1" x14ac:dyDescent="0.2">
      <c r="K42" s="18"/>
    </row>
    <row r="43" spans="1:27" ht="12.95" customHeight="1" x14ac:dyDescent="0.2">
      <c r="K43" s="18"/>
    </row>
    <row r="44" spans="1:27" x14ac:dyDescent="0.2">
      <c r="K44" s="18"/>
    </row>
    <row r="45" spans="1:27" x14ac:dyDescent="0.2">
      <c r="K45" s="18"/>
    </row>
  </sheetData>
  <phoneticPr fontId="0" type="noConversion"/>
  <conditionalFormatting sqref="X22:X23 I2:J21">
    <cfRule type="cellIs" dxfId="10" priority="32" stopIfTrue="1" operator="equal">
      <formula>"Abs"</formula>
    </cfRule>
    <cfRule type="cellIs" dxfId="9" priority="33" stopIfTrue="1" operator="equal">
      <formula>"NN"</formula>
    </cfRule>
  </conditionalFormatting>
  <conditionalFormatting sqref="AI22:AJ22 AL22:AM22 I39:J39 I41:J41 AI2:AN21">
    <cfRule type="cellIs" dxfId="8" priority="27" stopIfTrue="1" operator="equal">
      <formula>"VIDE"</formula>
    </cfRule>
  </conditionalFormatting>
  <conditionalFormatting sqref="H2:H1048576">
    <cfRule type="cellIs" dxfId="7" priority="26" operator="equal">
      <formula>0</formula>
    </cfRule>
  </conditionalFormatting>
  <conditionalFormatting sqref="AI1:AN1">
    <cfRule type="cellIs" dxfId="6" priority="13" stopIfTrue="1" operator="equal">
      <formula>"VIDE"</formula>
    </cfRule>
  </conditionalFormatting>
  <conditionalFormatting sqref="C22:C41">
    <cfRule type="cellIs" dxfId="5" priority="5" stopIfTrue="1" operator="equal">
      <formula>"Abs"</formula>
    </cfRule>
    <cfRule type="cellIs" dxfId="4" priority="6" stopIfTrue="1" operator="equal">
      <formula>"NN"</formula>
    </cfRule>
  </conditionalFormatting>
  <conditionalFormatting sqref="C2:C21">
    <cfRule type="cellIs" dxfId="3" priority="7" stopIfTrue="1" operator="equal">
      <formula>"Abs"</formula>
    </cfRule>
    <cfRule type="cellIs" dxfId="2" priority="8" stopIfTrue="1" operator="equal">
      <formula>"NN"</formula>
    </cfRule>
  </conditionalFormatting>
  <conditionalFormatting sqref="B2:B41">
    <cfRule type="cellIs" dxfId="1" priority="3" stopIfTrue="1" operator="equal">
      <formula>"Abs"</formula>
    </cfRule>
    <cfRule type="cellIs" dxfId="0" priority="4" stopIfTrue="1" operator="equal">
      <formula>"NN"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Graphiques</vt:lpstr>
      </vt:variant>
      <vt:variant>
        <vt:i4>4</vt:i4>
      </vt:variant>
    </vt:vector>
  </HeadingPairs>
  <TitlesOfParts>
    <vt:vector size="10" baseType="lpstr">
      <vt:lpstr>Saisie Classe</vt:lpstr>
      <vt:lpstr>Saisie Ordres</vt:lpstr>
      <vt:lpstr>Ordres Offre</vt:lpstr>
      <vt:lpstr>Ordres Dde</vt:lpstr>
      <vt:lpstr>VAR</vt:lpstr>
      <vt:lpstr>Calculs</vt:lpstr>
      <vt:lpstr>Offre</vt:lpstr>
      <vt:lpstr>Demande</vt:lpstr>
      <vt:lpstr>O et D</vt:lpstr>
      <vt:lpstr>polycop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PIERRE JEAN</cp:lastModifiedBy>
  <cp:lastPrinted>2011-01-29T17:50:06Z</cp:lastPrinted>
  <dcterms:created xsi:type="dcterms:W3CDTF">2010-12-08T13:14:12Z</dcterms:created>
  <dcterms:modified xsi:type="dcterms:W3CDTF">2016-10-02T09:48:48Z</dcterms:modified>
</cp:coreProperties>
</file>